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e\OneDrive_Trinity Church\Trinity Church\User Files - Communications Team\All Ministries\Deacons\Financial Seminar\"/>
    </mc:Choice>
  </mc:AlternateContent>
  <bookViews>
    <workbookView xWindow="0" yWindow="0" windowWidth="17550" windowHeight="6840"/>
  </bookViews>
  <sheets>
    <sheet name="Sheet1" sheetId="1" r:id="rId1"/>
    <sheet name="7_11_06" sheetId="2" r:id="rId2"/>
    <sheet name="2_19_07" sheetId="3" r:id="rId3"/>
    <sheet name="2008" sheetId="4" r:id="rId4"/>
    <sheet name="Sheet5" sheetId="5" r:id="rId5"/>
  </sheets>
  <calcPr calcId="181029"/>
</workbook>
</file>

<file path=xl/calcChain.xml><?xml version="1.0" encoding="utf-8"?>
<calcChain xmlns="http://schemas.openxmlformats.org/spreadsheetml/2006/main">
  <c r="F9" i="1" l="1"/>
  <c r="F8" i="1"/>
  <c r="F11" i="1"/>
  <c r="F10" i="1"/>
  <c r="F7" i="1"/>
  <c r="CM7" i="2"/>
  <c r="CM9" i="2"/>
  <c r="CM10" i="2"/>
  <c r="CM11" i="2"/>
  <c r="CM12" i="2"/>
  <c r="CM13" i="2"/>
  <c r="CM14" i="2"/>
  <c r="CM25" i="2"/>
  <c r="CM27" i="2"/>
  <c r="CM20" i="2"/>
  <c r="CM15" i="2"/>
  <c r="CM5" i="2"/>
  <c r="CK16" i="2"/>
  <c r="CK32" i="2"/>
  <c r="CL16" i="2"/>
  <c r="CL32" i="2"/>
  <c r="CK30" i="2"/>
  <c r="CL30" i="2"/>
  <c r="CI16" i="2"/>
  <c r="CI32" i="2"/>
  <c r="CJ16" i="2"/>
  <c r="CJ32" i="2"/>
  <c r="CI30" i="2"/>
  <c r="CJ30" i="2"/>
  <c r="CG16" i="2"/>
  <c r="CH16" i="2"/>
  <c r="CH32" i="2"/>
  <c r="CG30" i="2"/>
  <c r="CH30" i="2"/>
  <c r="CG32" i="2"/>
  <c r="CE16" i="2"/>
  <c r="CF16" i="2"/>
  <c r="CE30" i="2"/>
  <c r="CF30" i="2"/>
  <c r="CF32" i="2"/>
  <c r="CC16" i="2"/>
  <c r="CC32" i="2"/>
  <c r="CD16" i="2"/>
  <c r="CD32" i="2"/>
  <c r="CC30" i="2"/>
  <c r="CD30" i="2"/>
  <c r="CB28" i="2"/>
  <c r="B7" i="4"/>
  <c r="B8" i="4"/>
  <c r="B9" i="4"/>
  <c r="B10" i="4"/>
  <c r="B11" i="4"/>
  <c r="C12" i="4"/>
  <c r="C14" i="4"/>
  <c r="C19" i="4"/>
  <c r="C18" i="4"/>
  <c r="L4" i="3"/>
  <c r="B5" i="3"/>
  <c r="B14" i="3"/>
  <c r="C5" i="3"/>
  <c r="C14" i="3"/>
  <c r="L6" i="3"/>
  <c r="L7" i="3"/>
  <c r="C8" i="3"/>
  <c r="L8" i="3"/>
  <c r="L9" i="3"/>
  <c r="L10" i="3"/>
  <c r="L11" i="3"/>
  <c r="L12" i="3"/>
  <c r="L13" i="3"/>
  <c r="D14" i="3"/>
  <c r="E14" i="3"/>
  <c r="F14" i="3"/>
  <c r="G14" i="3"/>
  <c r="H14" i="3"/>
  <c r="I14" i="3"/>
  <c r="J14" i="3"/>
  <c r="K14" i="3"/>
  <c r="B22" i="3"/>
  <c r="S6" i="2"/>
  <c r="S16" i="2"/>
  <c r="S32" i="2"/>
  <c r="T6" i="2"/>
  <c r="T16" i="2"/>
  <c r="T32" i="2"/>
  <c r="I8" i="2"/>
  <c r="CM8" i="2"/>
  <c r="G12" i="2"/>
  <c r="H12" i="2"/>
  <c r="Q12" i="2"/>
  <c r="R12" i="2"/>
  <c r="C16" i="2"/>
  <c r="D16" i="2"/>
  <c r="D32" i="2"/>
  <c r="E16" i="2"/>
  <c r="E32" i="2"/>
  <c r="F16" i="2"/>
  <c r="G16" i="2"/>
  <c r="H16" i="2"/>
  <c r="I16" i="2"/>
  <c r="J16" i="2"/>
  <c r="J32" i="2"/>
  <c r="K16" i="2"/>
  <c r="K32" i="2"/>
  <c r="L16" i="2"/>
  <c r="L32" i="2"/>
  <c r="M16" i="2"/>
  <c r="M32" i="2"/>
  <c r="N16" i="2"/>
  <c r="O16" i="2"/>
  <c r="P16" i="2"/>
  <c r="Q16" i="2"/>
  <c r="Q32" i="2"/>
  <c r="R16" i="2"/>
  <c r="R32" i="2"/>
  <c r="U16" i="2"/>
  <c r="U32" i="2"/>
  <c r="V16" i="2"/>
  <c r="W16" i="2"/>
  <c r="X16" i="2"/>
  <c r="Y16" i="2"/>
  <c r="Y32" i="2"/>
  <c r="Z16" i="2"/>
  <c r="Z32" i="2"/>
  <c r="AA16" i="2"/>
  <c r="AA32" i="2"/>
  <c r="AB16" i="2"/>
  <c r="AB32" i="2"/>
  <c r="AC16" i="2"/>
  <c r="AC32" i="2"/>
  <c r="AD16" i="2"/>
  <c r="AE16" i="2"/>
  <c r="AF16" i="2"/>
  <c r="AG16" i="2"/>
  <c r="AG32" i="2"/>
  <c r="AH16" i="2"/>
  <c r="AH32" i="2"/>
  <c r="AI16" i="2"/>
  <c r="AI32" i="2"/>
  <c r="AJ16" i="2"/>
  <c r="AJ32" i="2"/>
  <c r="AK16" i="2"/>
  <c r="AK32" i="2"/>
  <c r="AL16" i="2"/>
  <c r="AM16" i="2"/>
  <c r="AN16" i="2"/>
  <c r="AO16" i="2"/>
  <c r="AO32" i="2"/>
  <c r="AP16" i="2"/>
  <c r="AP32" i="2"/>
  <c r="AQ16" i="2"/>
  <c r="AQ32" i="2"/>
  <c r="AR16" i="2"/>
  <c r="AR32" i="2"/>
  <c r="AS16" i="2"/>
  <c r="AS32" i="2"/>
  <c r="AT16" i="2"/>
  <c r="AU16" i="2"/>
  <c r="AV16" i="2"/>
  <c r="AW16" i="2"/>
  <c r="AW32" i="2"/>
  <c r="AX16" i="2"/>
  <c r="AX32" i="2"/>
  <c r="AY16" i="2"/>
  <c r="AY32" i="2"/>
  <c r="AZ16" i="2"/>
  <c r="BA16" i="2"/>
  <c r="BA32" i="2"/>
  <c r="BB16" i="2"/>
  <c r="BC16" i="2"/>
  <c r="BD16" i="2"/>
  <c r="BE16" i="2"/>
  <c r="BE32" i="2"/>
  <c r="BF16" i="2"/>
  <c r="BF32" i="2"/>
  <c r="BG16" i="2"/>
  <c r="BG32" i="2"/>
  <c r="BH16" i="2"/>
  <c r="BH32" i="2"/>
  <c r="BI16" i="2"/>
  <c r="BI32" i="2"/>
  <c r="BJ16" i="2"/>
  <c r="BK16" i="2"/>
  <c r="BL16" i="2"/>
  <c r="BM16" i="2"/>
  <c r="BM32" i="2"/>
  <c r="BN16" i="2"/>
  <c r="BN32" i="2"/>
  <c r="BO16" i="2"/>
  <c r="BO32" i="2"/>
  <c r="BP16" i="2"/>
  <c r="BP32" i="2"/>
  <c r="BQ16" i="2"/>
  <c r="BQ32" i="2"/>
  <c r="BR16" i="2"/>
  <c r="BS16" i="2"/>
  <c r="BT16" i="2"/>
  <c r="BU16" i="2"/>
  <c r="BU32" i="2"/>
  <c r="BV16" i="2"/>
  <c r="BV32" i="2"/>
  <c r="BW16" i="2"/>
  <c r="BW32" i="2"/>
  <c r="BX16" i="2"/>
  <c r="BX32" i="2"/>
  <c r="BY16" i="2"/>
  <c r="BY32" i="2"/>
  <c r="BZ16" i="2"/>
  <c r="CA16" i="2"/>
  <c r="CA32" i="2"/>
  <c r="CB16" i="2"/>
  <c r="AB21" i="2"/>
  <c r="CM21" i="2"/>
  <c r="AA22" i="2"/>
  <c r="CM22" i="2"/>
  <c r="T23" i="2"/>
  <c r="CM23" i="2"/>
  <c r="I24" i="2"/>
  <c r="I30" i="2"/>
  <c r="AZ26" i="2"/>
  <c r="CM26" i="2"/>
  <c r="BD28" i="2"/>
  <c r="BD30" i="2"/>
  <c r="BD32" i="2"/>
  <c r="BZ28" i="2"/>
  <c r="N29" i="2"/>
  <c r="CM29" i="2"/>
  <c r="O29" i="2"/>
  <c r="O30" i="2"/>
  <c r="O32" i="2"/>
  <c r="P29" i="2"/>
  <c r="P30" i="2"/>
  <c r="P32" i="2"/>
  <c r="C30" i="2"/>
  <c r="D30" i="2"/>
  <c r="E30" i="2"/>
  <c r="F30" i="2"/>
  <c r="G30" i="2"/>
  <c r="H30" i="2"/>
  <c r="J30" i="2"/>
  <c r="K30" i="2"/>
  <c r="L30" i="2"/>
  <c r="M30" i="2"/>
  <c r="N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BA30" i="2"/>
  <c r="BB30" i="2"/>
  <c r="BC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F32" i="2"/>
  <c r="G32" i="2"/>
  <c r="H32" i="2"/>
  <c r="N32" i="2"/>
  <c r="V32" i="2"/>
  <c r="W32" i="2"/>
  <c r="X32" i="2"/>
  <c r="AD32" i="2"/>
  <c r="AE32" i="2"/>
  <c r="AF32" i="2"/>
  <c r="AL32" i="2"/>
  <c r="AM32" i="2"/>
  <c r="AN32" i="2"/>
  <c r="AT32" i="2"/>
  <c r="AU32" i="2"/>
  <c r="AV32" i="2"/>
  <c r="BB32" i="2"/>
  <c r="BC32" i="2"/>
  <c r="BJ32" i="2"/>
  <c r="BK32" i="2"/>
  <c r="BL32" i="2"/>
  <c r="BR32" i="2"/>
  <c r="BS32" i="2"/>
  <c r="BT32" i="2"/>
  <c r="BZ32" i="2"/>
  <c r="CB32" i="2"/>
  <c r="E12" i="1"/>
  <c r="CE32" i="2"/>
  <c r="I32" i="2"/>
  <c r="AZ30" i="2"/>
  <c r="AZ32" i="2"/>
  <c r="CM6" i="2"/>
  <c r="CM16" i="2"/>
  <c r="L5" i="3"/>
  <c r="L14" i="3"/>
  <c r="CM28" i="2"/>
  <c r="CM30" i="2"/>
  <c r="CM24" i="2"/>
  <c r="CM32" i="2"/>
  <c r="F12" i="1"/>
</calcChain>
</file>

<file path=xl/sharedStrings.xml><?xml version="1.0" encoding="utf-8"?>
<sst xmlns="http://schemas.openxmlformats.org/spreadsheetml/2006/main" count="264" uniqueCount="77">
  <si>
    <t>debt</t>
  </si>
  <si>
    <t>citibusiness</t>
  </si>
  <si>
    <t>gm card</t>
  </si>
  <si>
    <t>total</t>
  </si>
  <si>
    <t>Credit Card Debt</t>
  </si>
  <si>
    <t>beginning</t>
  </si>
  <si>
    <t>card</t>
  </si>
  <si>
    <t>rate</t>
  </si>
  <si>
    <t>payment</t>
  </si>
  <si>
    <t>balance</t>
  </si>
  <si>
    <t>interest</t>
  </si>
  <si>
    <t>amex - blue</t>
  </si>
  <si>
    <t>bank of america</t>
  </si>
  <si>
    <t>citibank</t>
  </si>
  <si>
    <t>1st national bank</t>
  </si>
  <si>
    <t>lowes</t>
  </si>
  <si>
    <t>advanta</t>
  </si>
  <si>
    <t>mbna - 9406</t>
  </si>
  <si>
    <t>business</t>
  </si>
  <si>
    <t>amex - opt</t>
  </si>
  <si>
    <t>amex - business</t>
  </si>
  <si>
    <t>capital one</t>
  </si>
  <si>
    <t>amex blue</t>
  </si>
  <si>
    <t>amex opt</t>
  </si>
  <si>
    <t>1st nat'l bank</t>
  </si>
  <si>
    <t>amex business</t>
  </si>
  <si>
    <t>dining room</t>
  </si>
  <si>
    <t>total debt</t>
  </si>
  <si>
    <t>insurance</t>
  </si>
  <si>
    <t>city of det</t>
  </si>
  <si>
    <t>camry</t>
  </si>
  <si>
    <t>february</t>
  </si>
  <si>
    <t>march</t>
  </si>
  <si>
    <t>april</t>
  </si>
  <si>
    <t>may</t>
  </si>
  <si>
    <t>june</t>
  </si>
  <si>
    <t>july</t>
  </si>
  <si>
    <t>august</t>
  </si>
  <si>
    <t>remaining</t>
  </si>
  <si>
    <t>income tax</t>
  </si>
  <si>
    <t>other bus</t>
  </si>
  <si>
    <t>income</t>
  </si>
  <si>
    <t>received</t>
  </si>
  <si>
    <t>chase-disney</t>
  </si>
  <si>
    <t>capital one-0679</t>
  </si>
  <si>
    <t>bank of amer 1112</t>
  </si>
  <si>
    <t>chase</t>
  </si>
  <si>
    <t>home equity</t>
  </si>
  <si>
    <t>mortgage</t>
  </si>
  <si>
    <t>september</t>
  </si>
  <si>
    <t>october</t>
  </si>
  <si>
    <t>balapce</t>
  </si>
  <si>
    <t>5/3 bank</t>
  </si>
  <si>
    <t>mpsc-aaa</t>
  </si>
  <si>
    <t>mpsc</t>
  </si>
  <si>
    <t>emergency</t>
  </si>
  <si>
    <t>march - august</t>
  </si>
  <si>
    <t>monthly</t>
  </si>
  <si>
    <t>feb - august</t>
  </si>
  <si>
    <t>loc</t>
  </si>
  <si>
    <t>credit cards</t>
  </si>
  <si>
    <t>monthly income</t>
  </si>
  <si>
    <t>national city</t>
  </si>
  <si>
    <t>thomasville furniture</t>
  </si>
  <si>
    <t>national city bank</t>
  </si>
  <si>
    <t>Rate</t>
  </si>
  <si>
    <t>Outstanding</t>
  </si>
  <si>
    <t>Balance</t>
  </si>
  <si>
    <t>Monthly</t>
  </si>
  <si>
    <t>Payment</t>
  </si>
  <si>
    <t>Visa</t>
  </si>
  <si>
    <t>Mastercard</t>
  </si>
  <si>
    <t>American Express</t>
  </si>
  <si>
    <t>Discover Card</t>
  </si>
  <si>
    <t>Signature Loan</t>
  </si>
  <si>
    <t>Personal Debt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</si>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</sst>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0"/>
      <name val="Arial"/>
    </font>
    <font>
      <sz val="10"/>
      <name val="Arial"/>
    </font>
    <font>
      <u val="singleAccounting"/>
      <sz val="10"/>
      <name val="Arial"/>
      <family val="2"/>
    </font>
    <font>
      <u val="double"/>
      <sz val="10"/>
      <name val="Arial"/>
      <family val="2"/>
    </font>
    <font>
      <u val="doubleAccounting"/>
      <sz val="10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u val="doubleAccounting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43" fontId="0" fillId="0" borderId="0" xfId="1" applyFont="1"/>
    <xf numFmtId="44" fontId="0" fillId="0" borderId="0" xfId="2" applyFont="1"/>
    <xf numFmtId="43" fontId="2" fillId="0" borderId="0" xfId="1" applyFont="1"/>
    <xf numFmtId="44" fontId="3" fillId="0" borderId="0" xfId="2" applyFont="1"/>
    <xf numFmtId="10" fontId="0" fillId="0" borderId="0" xfId="3" applyNumberFormat="1" applyFont="1"/>
    <xf numFmtId="44" fontId="0" fillId="0" borderId="0" xfId="0" applyNumberFormat="1"/>
    <xf numFmtId="44" fontId="4" fillId="0" borderId="0" xfId="2" applyFont="1"/>
    <xf numFmtId="0" fontId="5" fillId="0" borderId="0" xfId="0" applyFont="1"/>
    <xf numFmtId="43" fontId="6" fillId="0" borderId="0" xfId="1" applyFont="1"/>
    <xf numFmtId="44" fontId="7" fillId="0" borderId="0" xfId="0" applyNumberFormat="1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/>
    <xf numFmtId="43" fontId="1" fillId="0" borderId="0" xfId="1" applyFont="1"/>
    <xf numFmtId="44" fontId="7" fillId="0" borderId="0" xfId="2" applyFont="1"/>
    <xf numFmtId="43" fontId="6" fillId="0" borderId="0" xfId="0" applyNumberFormat="1" applyFont="1"/>
    <xf numFmtId="14" fontId="0" fillId="0" borderId="0" xfId="0" applyNumberFormat="1"/>
    <xf numFmtId="43" fontId="8" fillId="0" borderId="0" xfId="1" applyFont="1"/>
    <xf numFmtId="0" fontId="0" fillId="0" borderId="0" xfId="0" applyNumberFormat="1"/>
    <xf numFmtId="9" fontId="0" fillId="0" borderId="0" xfId="0" applyNumberFormat="1"/>
    <xf numFmtId="44" fontId="4" fillId="0" borderId="0" xfId="0" applyNumberFormat="1" applyFont="1"/>
    <xf numFmtId="0" fontId="0" fillId="0" borderId="0" xfId="0" applyAlignment="1"/>
    <xf numFmtId="0" fontId="9" fillId="0" borderId="0" xfId="0" applyFont="1"/>
    <xf numFmtId="43" fontId="9" fillId="0" borderId="0" xfId="1" applyFont="1" applyAlignment="1"/>
    <xf numFmtId="0" fontId="9" fillId="0" borderId="0" xfId="0" applyFont="1" applyAlignment="1"/>
    <xf numFmtId="0" fontId="10" fillId="0" borderId="0" xfId="0" applyFont="1" applyAlignment="1">
      <alignment horizontal="center"/>
    </xf>
    <xf numFmtId="43" fontId="10" fillId="0" borderId="0" xfId="1" applyFont="1" applyAlignment="1">
      <alignment horizontal="center"/>
    </xf>
    <xf numFmtId="0" fontId="10" fillId="0" borderId="0" xfId="0" applyFont="1" applyAlignment="1"/>
    <xf numFmtId="0" fontId="9" fillId="0" borderId="0" xfId="0" applyFont="1" applyAlignment="1">
      <alignment horizontal="center"/>
    </xf>
    <xf numFmtId="17" fontId="0" fillId="0" borderId="0" xfId="0" applyNumberForma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A13" sqref="A13"/>
    </sheetView>
  </sheetViews>
  <sheetFormatPr defaultRowHeight="12.75" x14ac:dyDescent="0.2"/>
  <cols>
    <col min="5" max="5" width="11.28515625" bestFit="1" customWidth="1"/>
  </cols>
  <sheetData>
    <row r="1" spans="1:6" x14ac:dyDescent="0.2">
      <c r="A1" s="29" t="s">
        <v>75</v>
      </c>
      <c r="B1" s="29"/>
      <c r="C1" s="29"/>
      <c r="D1" s="29"/>
      <c r="E1" s="29"/>
      <c r="F1" s="29"/>
    </row>
    <row r="2" spans="1:6" x14ac:dyDescent="0.2">
      <c r="A2" s="22"/>
      <c r="B2" s="22"/>
      <c r="C2" s="22"/>
      <c r="D2" s="22"/>
      <c r="E2" s="22"/>
      <c r="F2" s="22"/>
    </row>
    <row r="5" spans="1:6" x14ac:dyDescent="0.2">
      <c r="D5" s="23"/>
      <c r="E5" s="24" t="s">
        <v>66</v>
      </c>
      <c r="F5" s="25" t="s">
        <v>68</v>
      </c>
    </row>
    <row r="6" spans="1:6" x14ac:dyDescent="0.2">
      <c r="D6" s="26" t="s">
        <v>65</v>
      </c>
      <c r="E6" s="27" t="s">
        <v>67</v>
      </c>
      <c r="F6" s="28" t="s">
        <v>69</v>
      </c>
    </row>
    <row r="7" spans="1:6" x14ac:dyDescent="0.2">
      <c r="A7" s="23" t="s">
        <v>70</v>
      </c>
      <c r="D7" s="20">
        <v>0.28000000000000003</v>
      </c>
      <c r="E7" s="2">
        <v>670</v>
      </c>
      <c r="F7" s="2">
        <f>E7*0.01</f>
        <v>6.7</v>
      </c>
    </row>
    <row r="8" spans="1:6" x14ac:dyDescent="0.2">
      <c r="A8" s="23" t="s">
        <v>71</v>
      </c>
      <c r="D8" s="20">
        <v>0.24</v>
      </c>
      <c r="E8" s="1">
        <v>11059.97</v>
      </c>
      <c r="F8" s="1">
        <f>E8*0.01</f>
        <v>110.5997</v>
      </c>
    </row>
    <row r="9" spans="1:6" x14ac:dyDescent="0.2">
      <c r="A9" s="23" t="s">
        <v>72</v>
      </c>
      <c r="D9" s="20">
        <v>0.22</v>
      </c>
      <c r="E9" s="1">
        <v>1847.47</v>
      </c>
      <c r="F9" s="1">
        <f>E9*0.01</f>
        <v>18.474700000000002</v>
      </c>
    </row>
    <row r="10" spans="1:6" x14ac:dyDescent="0.2">
      <c r="A10" s="23" t="s">
        <v>74</v>
      </c>
      <c r="D10" s="20">
        <v>0.21</v>
      </c>
      <c r="E10" s="1">
        <v>2033.29</v>
      </c>
      <c r="F10" s="1">
        <f>E10*0.01</f>
        <v>20.332899999999999</v>
      </c>
    </row>
    <row r="11" spans="1:6" ht="15" x14ac:dyDescent="0.35">
      <c r="A11" s="23" t="s">
        <v>73</v>
      </c>
      <c r="D11" s="20">
        <v>0.09</v>
      </c>
      <c r="E11" s="3">
        <v>409.26</v>
      </c>
      <c r="F11" s="3">
        <f>E11*0.01</f>
        <v>4.0926</v>
      </c>
    </row>
    <row r="12" spans="1:6" ht="15" x14ac:dyDescent="0.35">
      <c r="A12" s="23" t="s">
        <v>76</v>
      </c>
      <c r="E12" s="4">
        <f>SUM(E7:E11)</f>
        <v>16019.99</v>
      </c>
      <c r="F12" s="21">
        <f>SUM(F7:F11)</f>
        <v>160.19990000000001</v>
      </c>
    </row>
    <row r="13" spans="1:6" x14ac:dyDescent="0.2">
      <c r="E13" s="4"/>
    </row>
  </sheetData>
  <mergeCells count="1">
    <mergeCell ref="A1:F1"/>
  </mergeCells>
  <phoneticPr fontId="0" type="noConversion"/>
  <pageMargins left="0.75" right="0.75" top="1" bottom="1" header="0.5" footer="0.5"/>
  <pageSetup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46"/>
  <sheetViews>
    <sheetView workbookViewId="0">
      <pane xSplit="4" ySplit="4" topLeftCell="CE5" activePane="bottomRight" state="frozen"/>
      <selection pane="topRight" activeCell="E1" sqref="E1"/>
      <selection pane="bottomLeft" activeCell="A5" sqref="A5"/>
      <selection pane="bottomRight" activeCell="CL15" sqref="CL15"/>
    </sheetView>
  </sheetViews>
  <sheetFormatPr defaultRowHeight="12.75" x14ac:dyDescent="0.2"/>
  <cols>
    <col min="1" max="1" width="15.85546875" customWidth="1"/>
    <col min="3" max="3" width="9.28515625" bestFit="1" customWidth="1"/>
    <col min="4" max="4" width="11.28515625" bestFit="1" customWidth="1"/>
    <col min="5" max="5" width="9.42578125" bestFit="1" customWidth="1"/>
    <col min="6" max="6" width="10.85546875" bestFit="1" customWidth="1"/>
    <col min="7" max="7" width="9.42578125" bestFit="1" customWidth="1"/>
    <col min="8" max="8" width="11" customWidth="1"/>
    <col min="9" max="9" width="9.42578125" bestFit="1" customWidth="1"/>
    <col min="10" max="10" width="10.85546875" customWidth="1"/>
    <col min="11" max="11" width="9.28515625" bestFit="1" customWidth="1"/>
    <col min="12" max="12" width="11.85546875" customWidth="1"/>
    <col min="13" max="13" width="11" customWidth="1"/>
    <col min="14" max="14" width="12" customWidth="1"/>
    <col min="15" max="15" width="11.28515625" bestFit="1" customWidth="1"/>
    <col min="16" max="16" width="10.85546875" bestFit="1" customWidth="1"/>
    <col min="17" max="17" width="10.28515625" bestFit="1" customWidth="1"/>
    <col min="18" max="18" width="10.85546875" bestFit="1" customWidth="1"/>
    <col min="19" max="19" width="10.28515625" bestFit="1" customWidth="1"/>
    <col min="20" max="90" width="11.7109375" customWidth="1"/>
    <col min="91" max="91" width="11.5703125" bestFit="1" customWidth="1"/>
    <col min="92" max="92" width="10.140625" bestFit="1" customWidth="1"/>
  </cols>
  <sheetData>
    <row r="1" spans="1:92" x14ac:dyDescent="0.2">
      <c r="A1" t="s">
        <v>4</v>
      </c>
    </row>
    <row r="3" spans="1:92" x14ac:dyDescent="0.2">
      <c r="D3" s="12" t="s">
        <v>5</v>
      </c>
      <c r="E3" s="30">
        <v>38904</v>
      </c>
      <c r="F3" s="30"/>
      <c r="G3" s="30">
        <v>38935</v>
      </c>
      <c r="H3" s="30"/>
      <c r="I3" s="30">
        <v>38966</v>
      </c>
      <c r="J3" s="30"/>
      <c r="K3" s="30">
        <v>38996</v>
      </c>
      <c r="L3" s="30"/>
      <c r="M3" s="30">
        <v>39027</v>
      </c>
      <c r="N3" s="30"/>
      <c r="O3" s="30">
        <v>39057</v>
      </c>
      <c r="P3" s="30"/>
      <c r="Q3" s="30">
        <v>39083</v>
      </c>
      <c r="R3" s="30"/>
      <c r="S3" s="30">
        <v>39114</v>
      </c>
      <c r="T3" s="30"/>
      <c r="U3" s="30">
        <v>39142</v>
      </c>
      <c r="V3" s="30"/>
      <c r="W3" s="30">
        <v>39173</v>
      </c>
      <c r="X3" s="30"/>
      <c r="Y3" s="30">
        <v>39203</v>
      </c>
      <c r="Z3" s="30"/>
      <c r="AA3" s="30">
        <v>39234</v>
      </c>
      <c r="AB3" s="30"/>
      <c r="AC3" s="30">
        <v>39264</v>
      </c>
      <c r="AD3" s="30"/>
      <c r="AE3" s="30">
        <v>39301</v>
      </c>
      <c r="AF3" s="30"/>
      <c r="AG3" s="30">
        <v>39332</v>
      </c>
      <c r="AH3" s="30"/>
      <c r="AI3" s="30">
        <v>39362</v>
      </c>
      <c r="AJ3" s="30"/>
      <c r="AK3" s="30">
        <v>39393</v>
      </c>
      <c r="AL3" s="30"/>
      <c r="AM3" s="30">
        <v>39423</v>
      </c>
      <c r="AN3" s="30"/>
      <c r="AO3" s="30">
        <v>39454</v>
      </c>
      <c r="AP3" s="30"/>
      <c r="AQ3" s="30">
        <v>39485</v>
      </c>
      <c r="AR3" s="30"/>
      <c r="AS3" s="30">
        <v>39514</v>
      </c>
      <c r="AT3" s="30"/>
      <c r="AU3" s="30">
        <v>39545</v>
      </c>
      <c r="AV3" s="30"/>
      <c r="AW3" s="30">
        <v>39575</v>
      </c>
      <c r="AX3" s="30"/>
      <c r="AY3" s="30">
        <v>39606</v>
      </c>
      <c r="AZ3" s="30"/>
      <c r="BA3" s="30">
        <v>39636</v>
      </c>
      <c r="BB3" s="30"/>
      <c r="BC3" s="30">
        <v>39667</v>
      </c>
      <c r="BD3" s="30"/>
      <c r="BE3" s="30">
        <v>39698</v>
      </c>
      <c r="BF3" s="30"/>
      <c r="BG3" s="30">
        <v>39728</v>
      </c>
      <c r="BH3" s="30"/>
      <c r="BI3" s="30">
        <v>39759</v>
      </c>
      <c r="BJ3" s="30"/>
      <c r="BK3" s="30">
        <v>39789</v>
      </c>
      <c r="BL3" s="30"/>
      <c r="BM3" s="30">
        <v>39820</v>
      </c>
      <c r="BN3" s="30"/>
      <c r="BO3" s="30">
        <v>39851</v>
      </c>
      <c r="BP3" s="30"/>
      <c r="BQ3" s="30">
        <v>39879</v>
      </c>
      <c r="BR3" s="30"/>
      <c r="BS3" s="30">
        <v>39910</v>
      </c>
      <c r="BT3" s="30"/>
      <c r="BU3" s="30">
        <v>39940</v>
      </c>
      <c r="BV3" s="30"/>
      <c r="BW3" s="30">
        <v>39971</v>
      </c>
      <c r="BX3" s="30"/>
      <c r="BY3" s="30">
        <v>40001</v>
      </c>
      <c r="BZ3" s="30"/>
      <c r="CA3" s="30">
        <v>40032</v>
      </c>
      <c r="CB3" s="30"/>
      <c r="CC3" s="30">
        <v>40063</v>
      </c>
      <c r="CD3" s="30"/>
      <c r="CE3" s="30">
        <v>40093</v>
      </c>
      <c r="CF3" s="30"/>
      <c r="CG3" s="30">
        <v>40124</v>
      </c>
      <c r="CH3" s="30"/>
      <c r="CI3" s="30">
        <v>40154</v>
      </c>
      <c r="CJ3" s="30"/>
      <c r="CK3" s="30">
        <v>40185</v>
      </c>
      <c r="CL3" s="30"/>
    </row>
    <row r="4" spans="1:92" x14ac:dyDescent="0.2">
      <c r="A4" s="8" t="s">
        <v>6</v>
      </c>
      <c r="B4" s="11" t="s">
        <v>7</v>
      </c>
      <c r="C4" s="11" t="s">
        <v>8</v>
      </c>
      <c r="D4" s="11" t="s">
        <v>9</v>
      </c>
      <c r="E4" s="11" t="s">
        <v>10</v>
      </c>
      <c r="F4" s="11" t="s">
        <v>8</v>
      </c>
      <c r="G4" s="11" t="s">
        <v>10</v>
      </c>
      <c r="H4" s="11" t="s">
        <v>8</v>
      </c>
      <c r="I4" s="11" t="s">
        <v>10</v>
      </c>
      <c r="J4" s="11" t="s">
        <v>8</v>
      </c>
      <c r="K4" s="11" t="s">
        <v>10</v>
      </c>
      <c r="L4" s="11" t="s">
        <v>8</v>
      </c>
      <c r="M4" s="11" t="s">
        <v>10</v>
      </c>
      <c r="N4" s="11" t="s">
        <v>8</v>
      </c>
      <c r="O4" s="11" t="s">
        <v>10</v>
      </c>
      <c r="P4" s="11" t="s">
        <v>8</v>
      </c>
      <c r="Q4" s="11" t="s">
        <v>10</v>
      </c>
      <c r="R4" s="11" t="s">
        <v>8</v>
      </c>
      <c r="S4" s="11" t="s">
        <v>10</v>
      </c>
      <c r="T4" s="11" t="s">
        <v>8</v>
      </c>
      <c r="U4" s="11" t="s">
        <v>10</v>
      </c>
      <c r="V4" s="11" t="s">
        <v>8</v>
      </c>
      <c r="W4" s="11" t="s">
        <v>10</v>
      </c>
      <c r="X4" s="11" t="s">
        <v>8</v>
      </c>
      <c r="Y4" s="11" t="s">
        <v>10</v>
      </c>
      <c r="Z4" s="11" t="s">
        <v>8</v>
      </c>
      <c r="AA4" s="11" t="s">
        <v>10</v>
      </c>
      <c r="AB4" s="11" t="s">
        <v>8</v>
      </c>
      <c r="AC4" s="11" t="s">
        <v>10</v>
      </c>
      <c r="AD4" s="11" t="s">
        <v>8</v>
      </c>
      <c r="AE4" s="11" t="s">
        <v>10</v>
      </c>
      <c r="AF4" s="11" t="s">
        <v>8</v>
      </c>
      <c r="AG4" s="11" t="s">
        <v>10</v>
      </c>
      <c r="AH4" s="11" t="s">
        <v>8</v>
      </c>
      <c r="AI4" s="11" t="s">
        <v>10</v>
      </c>
      <c r="AJ4" s="11" t="s">
        <v>8</v>
      </c>
      <c r="AK4" s="11" t="s">
        <v>10</v>
      </c>
      <c r="AL4" s="11" t="s">
        <v>8</v>
      </c>
      <c r="AM4" s="11" t="s">
        <v>10</v>
      </c>
      <c r="AN4" s="11" t="s">
        <v>8</v>
      </c>
      <c r="AO4" s="11" t="s">
        <v>10</v>
      </c>
      <c r="AP4" s="11" t="s">
        <v>8</v>
      </c>
      <c r="AQ4" s="11" t="s">
        <v>10</v>
      </c>
      <c r="AR4" s="11" t="s">
        <v>8</v>
      </c>
      <c r="AS4" s="11" t="s">
        <v>10</v>
      </c>
      <c r="AT4" s="11" t="s">
        <v>8</v>
      </c>
      <c r="AU4" s="11" t="s">
        <v>10</v>
      </c>
      <c r="AV4" s="11" t="s">
        <v>8</v>
      </c>
      <c r="AW4" s="11" t="s">
        <v>10</v>
      </c>
      <c r="AX4" s="11" t="s">
        <v>8</v>
      </c>
      <c r="AY4" s="11" t="s">
        <v>10</v>
      </c>
      <c r="AZ4" s="11" t="s">
        <v>8</v>
      </c>
      <c r="BA4" s="11" t="s">
        <v>10</v>
      </c>
      <c r="BB4" s="11" t="s">
        <v>8</v>
      </c>
      <c r="BC4" s="11" t="s">
        <v>10</v>
      </c>
      <c r="BD4" s="11" t="s">
        <v>8</v>
      </c>
      <c r="BE4" s="11" t="s">
        <v>10</v>
      </c>
      <c r="BF4" s="11" t="s">
        <v>8</v>
      </c>
      <c r="BG4" s="11" t="s">
        <v>10</v>
      </c>
      <c r="BH4" s="11" t="s">
        <v>8</v>
      </c>
      <c r="BI4" s="11" t="s">
        <v>10</v>
      </c>
      <c r="BJ4" s="11" t="s">
        <v>8</v>
      </c>
      <c r="BK4" s="11" t="s">
        <v>10</v>
      </c>
      <c r="BL4" s="11" t="s">
        <v>8</v>
      </c>
      <c r="BM4" s="11" t="s">
        <v>10</v>
      </c>
      <c r="BN4" s="11" t="s">
        <v>8</v>
      </c>
      <c r="BO4" s="11" t="s">
        <v>10</v>
      </c>
      <c r="BP4" s="11" t="s">
        <v>8</v>
      </c>
      <c r="BQ4" s="11" t="s">
        <v>10</v>
      </c>
      <c r="BR4" s="11" t="s">
        <v>8</v>
      </c>
      <c r="BS4" s="11" t="s">
        <v>10</v>
      </c>
      <c r="BT4" s="11" t="s">
        <v>8</v>
      </c>
      <c r="BU4" s="11" t="s">
        <v>10</v>
      </c>
      <c r="BV4" s="11" t="s">
        <v>8</v>
      </c>
      <c r="BW4" s="11" t="s">
        <v>10</v>
      </c>
      <c r="BX4" s="11" t="s">
        <v>8</v>
      </c>
      <c r="BY4" s="11" t="s">
        <v>10</v>
      </c>
      <c r="BZ4" s="11" t="s">
        <v>8</v>
      </c>
      <c r="CA4" s="11" t="s">
        <v>10</v>
      </c>
      <c r="CB4" s="11" t="s">
        <v>8</v>
      </c>
      <c r="CC4" s="11" t="s">
        <v>10</v>
      </c>
      <c r="CD4" s="11" t="s">
        <v>8</v>
      </c>
      <c r="CE4" s="11" t="s">
        <v>10</v>
      </c>
      <c r="CF4" s="11" t="s">
        <v>8</v>
      </c>
      <c r="CG4" s="11" t="s">
        <v>10</v>
      </c>
      <c r="CH4" s="11" t="s">
        <v>8</v>
      </c>
      <c r="CI4" s="11" t="s">
        <v>10</v>
      </c>
      <c r="CJ4" s="11" t="s">
        <v>8</v>
      </c>
      <c r="CK4" s="11" t="s">
        <v>10</v>
      </c>
      <c r="CL4" s="11" t="s">
        <v>8</v>
      </c>
      <c r="CM4" s="11" t="s">
        <v>9</v>
      </c>
    </row>
    <row r="5" spans="1:92" x14ac:dyDescent="0.2">
      <c r="A5" t="s">
        <v>11</v>
      </c>
      <c r="B5" s="5">
        <v>4.9000000000000002E-2</v>
      </c>
      <c r="C5" s="2">
        <v>133</v>
      </c>
      <c r="D5" s="2">
        <v>6653.65</v>
      </c>
      <c r="E5" s="2">
        <v>0</v>
      </c>
      <c r="F5" s="2">
        <v>-4600</v>
      </c>
      <c r="G5" s="2">
        <v>17.7</v>
      </c>
      <c r="H5" s="2">
        <v>-100</v>
      </c>
      <c r="I5" s="2">
        <v>8.34</v>
      </c>
      <c r="J5" s="2">
        <v>-100</v>
      </c>
      <c r="K5" s="2">
        <v>8.41</v>
      </c>
      <c r="L5" s="2">
        <v>-200</v>
      </c>
      <c r="M5" s="2">
        <v>7.15</v>
      </c>
      <c r="N5" s="2">
        <v>-200</v>
      </c>
      <c r="O5" s="2">
        <v>6.95</v>
      </c>
      <c r="P5" s="2">
        <v>-50</v>
      </c>
      <c r="Q5" s="2">
        <v>6.33</v>
      </c>
      <c r="R5" s="2">
        <v>-50</v>
      </c>
      <c r="S5" s="2">
        <v>5.96</v>
      </c>
      <c r="T5" s="2">
        <v>-100</v>
      </c>
      <c r="U5" s="2">
        <v>6.1</v>
      </c>
      <c r="V5" s="2">
        <v>-100</v>
      </c>
      <c r="W5" s="2">
        <v>4.95</v>
      </c>
      <c r="X5" s="2">
        <v>-100</v>
      </c>
      <c r="Y5" s="2">
        <v>4.9000000000000004</v>
      </c>
      <c r="Z5" s="2">
        <v>-100</v>
      </c>
      <c r="AA5" s="2">
        <v>0</v>
      </c>
      <c r="AB5" s="2">
        <v>-1030.44</v>
      </c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>
        <f>SUM(D5:CL5)</f>
        <v>0</v>
      </c>
    </row>
    <row r="6" spans="1:92" x14ac:dyDescent="0.2">
      <c r="A6" t="s">
        <v>19</v>
      </c>
      <c r="B6" s="5">
        <v>9.9000000000000005E-2</v>
      </c>
      <c r="C6" s="1">
        <v>15</v>
      </c>
      <c r="D6" s="1">
        <v>340.73</v>
      </c>
      <c r="E6" s="2"/>
      <c r="F6" s="1">
        <v>-340.73</v>
      </c>
      <c r="G6" s="2"/>
      <c r="H6" s="2"/>
      <c r="I6" s="2"/>
      <c r="J6" s="2"/>
      <c r="K6" s="2"/>
      <c r="L6" s="2"/>
      <c r="M6" s="2"/>
      <c r="N6" s="2"/>
      <c r="O6" s="1"/>
      <c r="P6" s="1"/>
      <c r="Q6" s="1">
        <v>1210.24</v>
      </c>
      <c r="R6" s="1">
        <v>-100</v>
      </c>
      <c r="S6" s="1">
        <f>10.4+150.07</f>
        <v>160.47</v>
      </c>
      <c r="T6" s="1">
        <f>-600-666.11-4.6</f>
        <v>-1270.71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>
        <f>SUM(D6:CL6)</f>
        <v>0</v>
      </c>
    </row>
    <row r="7" spans="1:92" x14ac:dyDescent="0.2">
      <c r="A7" t="s">
        <v>2</v>
      </c>
      <c r="B7" s="5">
        <v>0.1774</v>
      </c>
      <c r="C7" s="1">
        <v>70</v>
      </c>
      <c r="D7" s="1">
        <v>1262.5899999999999</v>
      </c>
      <c r="E7" s="2"/>
      <c r="F7" s="1">
        <v>-1262.5899999999999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1">
        <f t="shared" ref="CM7:CM14" si="0">SUM(D7:CL7)</f>
        <v>0</v>
      </c>
    </row>
    <row r="8" spans="1:92" x14ac:dyDescent="0.2">
      <c r="A8" t="s">
        <v>12</v>
      </c>
      <c r="B8" s="5">
        <v>4.9000000000000002E-2</v>
      </c>
      <c r="C8" s="1">
        <v>35.29</v>
      </c>
      <c r="D8" s="1">
        <v>2477.77</v>
      </c>
      <c r="E8" s="1">
        <v>0</v>
      </c>
      <c r="F8" s="1">
        <v>-35.29</v>
      </c>
      <c r="G8" s="1">
        <v>9.98</v>
      </c>
      <c r="H8" s="1">
        <v>-100</v>
      </c>
      <c r="I8" s="1">
        <f>11.67+39</f>
        <v>50.67</v>
      </c>
      <c r="J8" s="1">
        <v>-2403.13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>
        <f t="shared" si="0"/>
        <v>0</v>
      </c>
    </row>
    <row r="9" spans="1:92" x14ac:dyDescent="0.2">
      <c r="A9" t="s">
        <v>14</v>
      </c>
      <c r="B9" s="5">
        <v>1.9900000000000001E-2</v>
      </c>
      <c r="C9" s="1">
        <v>182</v>
      </c>
      <c r="D9" s="1">
        <v>15005.31</v>
      </c>
      <c r="E9" s="1">
        <v>84.12</v>
      </c>
      <c r="F9" s="1">
        <v>-301</v>
      </c>
      <c r="G9" s="1">
        <v>24.66</v>
      </c>
      <c r="H9" s="1">
        <v>-296</v>
      </c>
      <c r="I9" s="1">
        <v>24.23</v>
      </c>
      <c r="J9" s="1">
        <v>-290</v>
      </c>
      <c r="K9" s="1">
        <v>25.4</v>
      </c>
      <c r="L9" s="1">
        <v>-285</v>
      </c>
      <c r="M9" s="1">
        <v>22.54</v>
      </c>
      <c r="N9" s="1">
        <v>-280</v>
      </c>
      <c r="O9" s="1">
        <v>22.76</v>
      </c>
      <c r="P9" s="1">
        <v>-300</v>
      </c>
      <c r="Q9" s="1">
        <v>23.99</v>
      </c>
      <c r="R9" s="1">
        <v>-300</v>
      </c>
      <c r="S9" s="1">
        <v>21.33</v>
      </c>
      <c r="T9" s="1">
        <v>-300</v>
      </c>
      <c r="U9" s="1">
        <v>21.54</v>
      </c>
      <c r="V9" s="1">
        <v>-300</v>
      </c>
      <c r="W9" s="1">
        <v>22.4</v>
      </c>
      <c r="X9" s="1">
        <v>-300</v>
      </c>
      <c r="Y9" s="1">
        <v>20.58</v>
      </c>
      <c r="Z9" s="1">
        <v>-300</v>
      </c>
      <c r="AA9" s="1"/>
      <c r="AB9" s="1">
        <v>-12066.86</v>
      </c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>
        <f t="shared" si="0"/>
        <v>0</v>
      </c>
    </row>
    <row r="10" spans="1:92" x14ac:dyDescent="0.2">
      <c r="A10" t="s">
        <v>46</v>
      </c>
      <c r="B10" s="5">
        <v>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>
        <v>14000</v>
      </c>
      <c r="AD10" s="1"/>
      <c r="AE10" s="1"/>
      <c r="AF10" s="1">
        <v>-280</v>
      </c>
      <c r="AG10" s="1"/>
      <c r="AH10" s="1">
        <v>-280</v>
      </c>
      <c r="AI10" s="1"/>
      <c r="AJ10" s="1">
        <v>-267</v>
      </c>
      <c r="AK10" s="1"/>
      <c r="AL10" s="1">
        <v>-258</v>
      </c>
      <c r="AM10" s="1"/>
      <c r="AN10" s="1">
        <v>-258</v>
      </c>
      <c r="AO10" s="1"/>
      <c r="AP10" s="1">
        <v>-253</v>
      </c>
      <c r="AQ10" s="1"/>
      <c r="AR10" s="1">
        <v>-248</v>
      </c>
      <c r="AS10" s="1"/>
      <c r="AT10" s="1">
        <v>-243</v>
      </c>
      <c r="AU10" s="1"/>
      <c r="AV10" s="1">
        <v>-238</v>
      </c>
      <c r="AW10" s="1"/>
      <c r="AX10" s="1">
        <v>-233</v>
      </c>
      <c r="AY10" s="1"/>
      <c r="AZ10" s="1">
        <v>-228</v>
      </c>
      <c r="BA10" s="1"/>
      <c r="BB10" s="1">
        <v>-224</v>
      </c>
      <c r="BC10" s="1"/>
      <c r="BD10" s="1">
        <v>-221</v>
      </c>
      <c r="BE10" s="1"/>
      <c r="BF10" s="1">
        <v>-215</v>
      </c>
      <c r="BG10" s="1"/>
      <c r="BH10" s="1">
        <v>-10554</v>
      </c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>
        <f t="shared" si="0"/>
        <v>0</v>
      </c>
      <c r="CN10" s="17">
        <v>39732</v>
      </c>
    </row>
    <row r="11" spans="1:92" x14ac:dyDescent="0.2">
      <c r="A11" t="s">
        <v>43</v>
      </c>
      <c r="B11" s="5">
        <v>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>
        <v>7733</v>
      </c>
      <c r="AB11" s="1"/>
      <c r="AC11" s="1"/>
      <c r="AD11" s="1">
        <v>-154</v>
      </c>
      <c r="AE11" s="1"/>
      <c r="AF11" s="1">
        <v>-151</v>
      </c>
      <c r="AG11" s="1"/>
      <c r="AH11" s="1">
        <v>-148</v>
      </c>
      <c r="AI11" s="1"/>
      <c r="AJ11" s="1">
        <v>-145</v>
      </c>
      <c r="AK11" s="1"/>
      <c r="AL11" s="1">
        <v>-142</v>
      </c>
      <c r="AM11" s="1"/>
      <c r="AN11" s="1">
        <v>-139</v>
      </c>
      <c r="AO11" s="1"/>
      <c r="AP11" s="1">
        <v>-137</v>
      </c>
      <c r="AQ11" s="1"/>
      <c r="AR11" s="1">
        <v>-134</v>
      </c>
      <c r="AS11" s="1"/>
      <c r="AT11" s="1">
        <v>-131</v>
      </c>
      <c r="AU11" s="1"/>
      <c r="AV11" s="1">
        <v>-129</v>
      </c>
      <c r="AW11" s="1"/>
      <c r="AX11" s="1">
        <v>-126</v>
      </c>
      <c r="AY11" s="1"/>
      <c r="AZ11" s="1">
        <v>-123</v>
      </c>
      <c r="BA11" s="1"/>
      <c r="BB11" s="1">
        <v>-121</v>
      </c>
      <c r="BC11" s="1"/>
      <c r="BD11" s="1">
        <v>-5953</v>
      </c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>
        <f t="shared" si="0"/>
        <v>0</v>
      </c>
      <c r="CN11" s="17">
        <v>39682</v>
      </c>
    </row>
    <row r="12" spans="1:92" x14ac:dyDescent="0.2">
      <c r="A12" t="s">
        <v>13</v>
      </c>
      <c r="B12" s="5">
        <v>3.9899999999999998E-2</v>
      </c>
      <c r="C12" s="18">
        <v>121.25</v>
      </c>
      <c r="D12" s="18">
        <v>6129.21</v>
      </c>
      <c r="E12" s="18">
        <v>0</v>
      </c>
      <c r="F12" s="18">
        <v>-121.25</v>
      </c>
      <c r="G12" s="18">
        <f>21.66</f>
        <v>21.66</v>
      </c>
      <c r="H12" s="18">
        <f>-100-39</f>
        <v>-139</v>
      </c>
      <c r="I12" s="18">
        <v>19.559999999999999</v>
      </c>
      <c r="J12" s="18">
        <v>-100</v>
      </c>
      <c r="K12" s="18">
        <v>20.56</v>
      </c>
      <c r="L12" s="18">
        <v>-100</v>
      </c>
      <c r="M12" s="18">
        <v>18.420000000000002</v>
      </c>
      <c r="N12" s="18">
        <v>-86</v>
      </c>
      <c r="O12" s="18">
        <v>18.11</v>
      </c>
      <c r="P12" s="18">
        <v>-100</v>
      </c>
      <c r="Q12" s="18">
        <f>18.4+11.66</f>
        <v>30.06</v>
      </c>
      <c r="R12" s="18">
        <f>-5599.67-11.66</f>
        <v>-5611.33</v>
      </c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">
        <f t="shared" si="0"/>
        <v>0</v>
      </c>
    </row>
    <row r="13" spans="1:92" x14ac:dyDescent="0.2">
      <c r="A13" t="s">
        <v>63</v>
      </c>
      <c r="B13" s="5">
        <v>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>
        <v>12247.06</v>
      </c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>
        <v>-12247.06</v>
      </c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">
        <f t="shared" si="0"/>
        <v>0</v>
      </c>
      <c r="CN13" s="17">
        <v>40038</v>
      </c>
    </row>
    <row r="14" spans="1:92" x14ac:dyDescent="0.2">
      <c r="A14" t="s">
        <v>64</v>
      </c>
      <c r="B14" s="5">
        <v>0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>
        <v>12247.06</v>
      </c>
      <c r="BZ14" s="18"/>
      <c r="CA14" s="18"/>
      <c r="CB14" s="18">
        <v>-306</v>
      </c>
      <c r="CC14" s="18"/>
      <c r="CD14" s="18">
        <v>-298</v>
      </c>
      <c r="CE14" s="18"/>
      <c r="CF14" s="18">
        <v>-291</v>
      </c>
      <c r="CG14" s="18"/>
      <c r="CH14" s="18">
        <v>-283</v>
      </c>
      <c r="CI14" s="18"/>
      <c r="CJ14" s="18">
        <v>-276</v>
      </c>
      <c r="CK14" s="18"/>
      <c r="CL14" s="18">
        <v>-10793.06</v>
      </c>
      <c r="CM14" s="1">
        <f t="shared" si="0"/>
        <v>0</v>
      </c>
      <c r="CN14" s="17">
        <v>40210</v>
      </c>
    </row>
    <row r="15" spans="1:92" ht="15" x14ac:dyDescent="0.35">
      <c r="A15" t="s">
        <v>52</v>
      </c>
      <c r="B15" s="5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6812</v>
      </c>
      <c r="AP15" s="3">
        <v>0</v>
      </c>
      <c r="AQ15" s="3">
        <v>0</v>
      </c>
      <c r="AR15" s="3">
        <v>-136</v>
      </c>
      <c r="AS15" s="3">
        <v>0</v>
      </c>
      <c r="AT15" s="3">
        <v>-133</v>
      </c>
      <c r="AU15" s="3">
        <v>0</v>
      </c>
      <c r="AV15" s="3">
        <v>-130</v>
      </c>
      <c r="AW15" s="3">
        <v>0</v>
      </c>
      <c r="AX15" s="3">
        <v>-128</v>
      </c>
      <c r="AY15" s="3">
        <v>0</v>
      </c>
      <c r="AZ15" s="3">
        <v>-125</v>
      </c>
      <c r="BA15" s="3">
        <v>0</v>
      </c>
      <c r="BB15" s="3">
        <v>-123</v>
      </c>
      <c r="BC15" s="3">
        <v>0</v>
      </c>
      <c r="BD15" s="3">
        <v>-120</v>
      </c>
      <c r="BE15" s="3">
        <v>0</v>
      </c>
      <c r="BF15" s="3">
        <v>-118</v>
      </c>
      <c r="BG15" s="3">
        <v>0</v>
      </c>
      <c r="BH15" s="3">
        <v>-115</v>
      </c>
      <c r="BI15" s="3">
        <v>0</v>
      </c>
      <c r="BJ15" s="3">
        <v>-113</v>
      </c>
      <c r="BK15" s="3">
        <v>0</v>
      </c>
      <c r="BL15" s="3">
        <v>-5571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  <c r="CF15" s="3">
        <v>0</v>
      </c>
      <c r="CG15" s="3">
        <v>0</v>
      </c>
      <c r="CH15" s="3">
        <v>0</v>
      </c>
      <c r="CI15" s="3">
        <v>0</v>
      </c>
      <c r="CJ15" s="3">
        <v>0</v>
      </c>
      <c r="CK15" s="3">
        <v>0</v>
      </c>
      <c r="CL15" s="3">
        <v>0</v>
      </c>
      <c r="CM15" s="3">
        <f>SUM(D15:CL15)</f>
        <v>0</v>
      </c>
      <c r="CN15" s="17">
        <v>39814</v>
      </c>
    </row>
    <row r="16" spans="1:92" ht="15" x14ac:dyDescent="0.35">
      <c r="C16" s="7">
        <f t="shared" ref="C16:AR16" si="1">SUM(C5:C15)</f>
        <v>556.54</v>
      </c>
      <c r="D16" s="7">
        <f t="shared" si="1"/>
        <v>31869.26</v>
      </c>
      <c r="E16" s="7">
        <f t="shared" si="1"/>
        <v>84.12</v>
      </c>
      <c r="F16" s="7">
        <f t="shared" si="1"/>
        <v>-6660.86</v>
      </c>
      <c r="G16" s="7">
        <f t="shared" si="1"/>
        <v>74</v>
      </c>
      <c r="H16" s="7">
        <f t="shared" si="1"/>
        <v>-635</v>
      </c>
      <c r="I16" s="7">
        <f t="shared" si="1"/>
        <v>102.80000000000001</v>
      </c>
      <c r="J16" s="7">
        <f t="shared" si="1"/>
        <v>-2893.13</v>
      </c>
      <c r="K16" s="7">
        <f t="shared" si="1"/>
        <v>54.370000000000005</v>
      </c>
      <c r="L16" s="7">
        <f t="shared" si="1"/>
        <v>-585</v>
      </c>
      <c r="M16" s="7">
        <f t="shared" si="1"/>
        <v>48.11</v>
      </c>
      <c r="N16" s="7">
        <f t="shared" si="1"/>
        <v>-566</v>
      </c>
      <c r="O16" s="7">
        <f t="shared" si="1"/>
        <v>47.82</v>
      </c>
      <c r="P16" s="7">
        <f t="shared" si="1"/>
        <v>-450</v>
      </c>
      <c r="Q16" s="7">
        <f t="shared" si="1"/>
        <v>1270.6199999999999</v>
      </c>
      <c r="R16" s="7">
        <f t="shared" si="1"/>
        <v>-6061.33</v>
      </c>
      <c r="S16" s="7">
        <f t="shared" si="1"/>
        <v>187.76</v>
      </c>
      <c r="T16" s="7">
        <f t="shared" si="1"/>
        <v>-1670.71</v>
      </c>
      <c r="U16" s="7">
        <f t="shared" si="1"/>
        <v>27.64</v>
      </c>
      <c r="V16" s="7">
        <f t="shared" si="1"/>
        <v>-400</v>
      </c>
      <c r="W16" s="7">
        <f t="shared" si="1"/>
        <v>27.349999999999998</v>
      </c>
      <c r="X16" s="7">
        <f t="shared" si="1"/>
        <v>-400</v>
      </c>
      <c r="Y16" s="7">
        <f t="shared" si="1"/>
        <v>25.479999999999997</v>
      </c>
      <c r="Z16" s="7">
        <f t="shared" si="1"/>
        <v>-400</v>
      </c>
      <c r="AA16" s="7">
        <f t="shared" si="1"/>
        <v>7733</v>
      </c>
      <c r="AB16" s="7">
        <f t="shared" si="1"/>
        <v>-13097.300000000001</v>
      </c>
      <c r="AC16" s="7">
        <f t="shared" si="1"/>
        <v>14000</v>
      </c>
      <c r="AD16" s="7">
        <f t="shared" si="1"/>
        <v>-154</v>
      </c>
      <c r="AE16" s="7">
        <f t="shared" si="1"/>
        <v>0</v>
      </c>
      <c r="AF16" s="7">
        <f t="shared" si="1"/>
        <v>-431</v>
      </c>
      <c r="AG16" s="7">
        <f t="shared" si="1"/>
        <v>0</v>
      </c>
      <c r="AH16" s="7">
        <f t="shared" si="1"/>
        <v>-428</v>
      </c>
      <c r="AI16" s="7">
        <f t="shared" si="1"/>
        <v>0</v>
      </c>
      <c r="AJ16" s="7">
        <f t="shared" si="1"/>
        <v>-412</v>
      </c>
      <c r="AK16" s="7">
        <f t="shared" si="1"/>
        <v>0</v>
      </c>
      <c r="AL16" s="7">
        <f t="shared" si="1"/>
        <v>-400</v>
      </c>
      <c r="AM16" s="7">
        <f t="shared" si="1"/>
        <v>0</v>
      </c>
      <c r="AN16" s="7">
        <f t="shared" si="1"/>
        <v>-397</v>
      </c>
      <c r="AO16" s="7">
        <f t="shared" si="1"/>
        <v>6812</v>
      </c>
      <c r="AP16" s="7">
        <f t="shared" si="1"/>
        <v>-390</v>
      </c>
      <c r="AQ16" s="7">
        <f t="shared" si="1"/>
        <v>0</v>
      </c>
      <c r="AR16" s="7">
        <f t="shared" si="1"/>
        <v>-518</v>
      </c>
      <c r="AS16" s="7">
        <f t="shared" ref="AS16:AX16" si="2">SUM(AS5:AS15)</f>
        <v>0</v>
      </c>
      <c r="AT16" s="7">
        <f t="shared" si="2"/>
        <v>-507</v>
      </c>
      <c r="AU16" s="7">
        <f t="shared" si="2"/>
        <v>0</v>
      </c>
      <c r="AV16" s="7">
        <f t="shared" si="2"/>
        <v>-497</v>
      </c>
      <c r="AW16" s="7">
        <f t="shared" si="2"/>
        <v>0</v>
      </c>
      <c r="AX16" s="7">
        <f t="shared" si="2"/>
        <v>-487</v>
      </c>
      <c r="AY16" s="7">
        <f t="shared" ref="AY16:BD16" si="3">SUM(AY5:AY15)</f>
        <v>0</v>
      </c>
      <c r="AZ16" s="7">
        <f t="shared" si="3"/>
        <v>-476</v>
      </c>
      <c r="BA16" s="7">
        <f t="shared" si="3"/>
        <v>0</v>
      </c>
      <c r="BB16" s="7">
        <f t="shared" si="3"/>
        <v>-468</v>
      </c>
      <c r="BC16" s="7">
        <f t="shared" si="3"/>
        <v>12247.06</v>
      </c>
      <c r="BD16" s="7">
        <f t="shared" si="3"/>
        <v>-6294</v>
      </c>
      <c r="BE16" s="7">
        <f t="shared" ref="BE16:BJ16" si="4">SUM(BE5:BE15)</f>
        <v>0</v>
      </c>
      <c r="BF16" s="7">
        <f t="shared" si="4"/>
        <v>-333</v>
      </c>
      <c r="BG16" s="7">
        <f t="shared" si="4"/>
        <v>0</v>
      </c>
      <c r="BH16" s="7">
        <f t="shared" si="4"/>
        <v>-10669</v>
      </c>
      <c r="BI16" s="7">
        <f t="shared" si="4"/>
        <v>0</v>
      </c>
      <c r="BJ16" s="7">
        <f t="shared" si="4"/>
        <v>-113</v>
      </c>
      <c r="BK16" s="7">
        <f t="shared" ref="BK16:BP16" si="5">SUM(BK5:BK15)</f>
        <v>0</v>
      </c>
      <c r="BL16" s="7">
        <f t="shared" si="5"/>
        <v>-5571</v>
      </c>
      <c r="BM16" s="7">
        <f t="shared" si="5"/>
        <v>0</v>
      </c>
      <c r="BN16" s="7">
        <f t="shared" si="5"/>
        <v>0</v>
      </c>
      <c r="BO16" s="7">
        <f t="shared" si="5"/>
        <v>0</v>
      </c>
      <c r="BP16" s="7">
        <f t="shared" si="5"/>
        <v>0</v>
      </c>
      <c r="BQ16" s="7">
        <f t="shared" ref="BQ16:BX16" si="6">SUM(BQ5:BQ15)</f>
        <v>0</v>
      </c>
      <c r="BR16" s="7">
        <f t="shared" si="6"/>
        <v>0</v>
      </c>
      <c r="BS16" s="7">
        <f t="shared" si="6"/>
        <v>0</v>
      </c>
      <c r="BT16" s="7">
        <f t="shared" si="6"/>
        <v>0</v>
      </c>
      <c r="BU16" s="7">
        <f t="shared" si="6"/>
        <v>0</v>
      </c>
      <c r="BV16" s="7">
        <f t="shared" si="6"/>
        <v>0</v>
      </c>
      <c r="BW16" s="7">
        <f t="shared" si="6"/>
        <v>0</v>
      </c>
      <c r="BX16" s="7">
        <f t="shared" si="6"/>
        <v>0</v>
      </c>
      <c r="BY16" s="7">
        <f t="shared" ref="BY16:CM16" si="7">SUM(BY5:BY15)</f>
        <v>12247.06</v>
      </c>
      <c r="BZ16" s="7">
        <f t="shared" si="7"/>
        <v>-12247.06</v>
      </c>
      <c r="CA16" s="7">
        <f t="shared" si="7"/>
        <v>0</v>
      </c>
      <c r="CB16" s="7">
        <f t="shared" si="7"/>
        <v>-306</v>
      </c>
      <c r="CC16" s="7">
        <f t="shared" si="7"/>
        <v>0</v>
      </c>
      <c r="CD16" s="7">
        <f t="shared" si="7"/>
        <v>-298</v>
      </c>
      <c r="CE16" s="7">
        <f t="shared" si="7"/>
        <v>0</v>
      </c>
      <c r="CF16" s="7">
        <f t="shared" si="7"/>
        <v>-291</v>
      </c>
      <c r="CG16" s="7">
        <f t="shared" si="7"/>
        <v>0</v>
      </c>
      <c r="CH16" s="7">
        <f t="shared" si="7"/>
        <v>-283</v>
      </c>
      <c r="CI16" s="7">
        <f>SUM(CI5:CI15)</f>
        <v>0</v>
      </c>
      <c r="CJ16" s="7">
        <f>SUM(CJ5:CJ15)</f>
        <v>-276</v>
      </c>
      <c r="CK16" s="7">
        <f>SUM(CK5:CK15)</f>
        <v>0</v>
      </c>
      <c r="CL16" s="7">
        <f>SUM(CL5:CL15)</f>
        <v>-10793.06</v>
      </c>
      <c r="CM16" s="7">
        <f t="shared" si="7"/>
        <v>0</v>
      </c>
    </row>
    <row r="18" spans="1:92" x14ac:dyDescent="0.2">
      <c r="A18" t="s">
        <v>18</v>
      </c>
    </row>
    <row r="19" spans="1:92" x14ac:dyDescent="0.2">
      <c r="A19" s="8" t="s">
        <v>6</v>
      </c>
      <c r="B19" s="11" t="s">
        <v>7</v>
      </c>
      <c r="C19" s="11" t="s">
        <v>8</v>
      </c>
      <c r="D19" s="11" t="s">
        <v>9</v>
      </c>
      <c r="E19" s="11" t="s">
        <v>10</v>
      </c>
      <c r="F19" s="11" t="s">
        <v>8</v>
      </c>
      <c r="G19" s="11" t="s">
        <v>10</v>
      </c>
      <c r="H19" s="11" t="s">
        <v>8</v>
      </c>
      <c r="I19" s="11" t="s">
        <v>10</v>
      </c>
      <c r="J19" s="11" t="s">
        <v>8</v>
      </c>
      <c r="K19" s="11" t="s">
        <v>10</v>
      </c>
      <c r="L19" s="11" t="s">
        <v>8</v>
      </c>
      <c r="M19" s="11" t="s">
        <v>10</v>
      </c>
      <c r="N19" s="11" t="s">
        <v>8</v>
      </c>
      <c r="O19" s="11" t="s">
        <v>10</v>
      </c>
      <c r="P19" s="11" t="s">
        <v>8</v>
      </c>
      <c r="Q19" s="11" t="s">
        <v>10</v>
      </c>
      <c r="R19" s="11" t="s">
        <v>8</v>
      </c>
      <c r="S19" s="11" t="s">
        <v>10</v>
      </c>
      <c r="T19" s="11" t="s">
        <v>8</v>
      </c>
      <c r="U19" s="11" t="s">
        <v>10</v>
      </c>
      <c r="V19" s="11" t="s">
        <v>8</v>
      </c>
      <c r="W19" s="11" t="s">
        <v>10</v>
      </c>
      <c r="X19" s="11" t="s">
        <v>8</v>
      </c>
      <c r="Y19" s="11" t="s">
        <v>10</v>
      </c>
      <c r="Z19" s="11" t="s">
        <v>8</v>
      </c>
      <c r="AA19" s="11" t="s">
        <v>10</v>
      </c>
      <c r="AB19" s="11" t="s">
        <v>8</v>
      </c>
      <c r="AC19" s="11" t="s">
        <v>10</v>
      </c>
      <c r="AD19" s="11" t="s">
        <v>8</v>
      </c>
      <c r="AE19" s="11" t="s">
        <v>10</v>
      </c>
      <c r="AF19" s="11" t="s">
        <v>8</v>
      </c>
      <c r="AG19" s="11" t="s">
        <v>10</v>
      </c>
      <c r="AH19" s="11" t="s">
        <v>8</v>
      </c>
      <c r="AI19" s="11" t="s">
        <v>10</v>
      </c>
      <c r="AJ19" s="11" t="s">
        <v>8</v>
      </c>
      <c r="AK19" s="11" t="s">
        <v>10</v>
      </c>
      <c r="AL19" s="11" t="s">
        <v>8</v>
      </c>
      <c r="AM19" s="11" t="s">
        <v>10</v>
      </c>
      <c r="AN19" s="11" t="s">
        <v>8</v>
      </c>
      <c r="AO19" s="11" t="s">
        <v>10</v>
      </c>
      <c r="AP19" s="11" t="s">
        <v>8</v>
      </c>
      <c r="AQ19" s="11" t="s">
        <v>10</v>
      </c>
      <c r="AR19" s="11" t="s">
        <v>8</v>
      </c>
      <c r="AS19" s="11" t="s">
        <v>10</v>
      </c>
      <c r="AT19" s="11" t="s">
        <v>8</v>
      </c>
      <c r="AU19" s="11" t="s">
        <v>10</v>
      </c>
      <c r="AV19" s="11" t="s">
        <v>8</v>
      </c>
      <c r="AW19" s="11" t="s">
        <v>10</v>
      </c>
      <c r="AX19" s="11" t="s">
        <v>8</v>
      </c>
      <c r="AY19" s="11" t="s">
        <v>10</v>
      </c>
      <c r="AZ19" s="11" t="s">
        <v>8</v>
      </c>
      <c r="BA19" s="11" t="s">
        <v>10</v>
      </c>
      <c r="BB19" s="11" t="s">
        <v>8</v>
      </c>
      <c r="BC19" s="11" t="s">
        <v>10</v>
      </c>
      <c r="BD19" s="11" t="s">
        <v>8</v>
      </c>
      <c r="BE19" s="11" t="s">
        <v>10</v>
      </c>
      <c r="BF19" s="11" t="s">
        <v>8</v>
      </c>
      <c r="BG19" s="11" t="s">
        <v>10</v>
      </c>
      <c r="BH19" s="11" t="s">
        <v>8</v>
      </c>
      <c r="BI19" s="11" t="s">
        <v>10</v>
      </c>
      <c r="BJ19" s="11" t="s">
        <v>8</v>
      </c>
      <c r="BK19" s="11" t="s">
        <v>10</v>
      </c>
      <c r="BL19" s="11" t="s">
        <v>8</v>
      </c>
      <c r="BM19" s="11" t="s">
        <v>10</v>
      </c>
      <c r="BN19" s="11" t="s">
        <v>8</v>
      </c>
      <c r="BO19" s="11" t="s">
        <v>10</v>
      </c>
      <c r="BP19" s="11" t="s">
        <v>8</v>
      </c>
      <c r="BQ19" s="11" t="s">
        <v>10</v>
      </c>
      <c r="BR19" s="11" t="s">
        <v>8</v>
      </c>
      <c r="BS19" s="11" t="s">
        <v>10</v>
      </c>
      <c r="BT19" s="11" t="s">
        <v>8</v>
      </c>
      <c r="BU19" s="11" t="s">
        <v>10</v>
      </c>
      <c r="BV19" s="11" t="s">
        <v>8</v>
      </c>
      <c r="BW19" s="11" t="s">
        <v>10</v>
      </c>
      <c r="BX19" s="11" t="s">
        <v>8</v>
      </c>
      <c r="BY19" s="11" t="s">
        <v>10</v>
      </c>
      <c r="BZ19" s="11" t="s">
        <v>8</v>
      </c>
      <c r="CA19" s="11" t="s">
        <v>10</v>
      </c>
      <c r="CB19" s="11" t="s">
        <v>8</v>
      </c>
      <c r="CC19" s="11" t="s">
        <v>10</v>
      </c>
      <c r="CD19" s="11" t="s">
        <v>8</v>
      </c>
      <c r="CE19" s="11" t="s">
        <v>10</v>
      </c>
      <c r="CF19" s="11" t="s">
        <v>8</v>
      </c>
      <c r="CG19" s="11" t="s">
        <v>10</v>
      </c>
      <c r="CH19" s="11" t="s">
        <v>8</v>
      </c>
      <c r="CI19" s="11" t="s">
        <v>10</v>
      </c>
      <c r="CJ19" s="11" t="s">
        <v>8</v>
      </c>
      <c r="CK19" s="11" t="s">
        <v>10</v>
      </c>
      <c r="CL19" s="11" t="s">
        <v>8</v>
      </c>
      <c r="CM19" s="11" t="s">
        <v>51</v>
      </c>
    </row>
    <row r="20" spans="1:92" x14ac:dyDescent="0.2">
      <c r="A20" t="s">
        <v>15</v>
      </c>
      <c r="B20" s="5">
        <v>0</v>
      </c>
      <c r="C20" s="2">
        <v>0</v>
      </c>
      <c r="D20" s="2">
        <v>2391.7399999999998</v>
      </c>
      <c r="E20" s="2">
        <v>0</v>
      </c>
      <c r="F20" s="2">
        <v>0</v>
      </c>
      <c r="G20" s="2"/>
      <c r="H20" s="2"/>
      <c r="I20" s="2"/>
      <c r="J20" s="2">
        <v>-2391.7399999999998</v>
      </c>
      <c r="K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>
        <f>SUM(D20:CL20)</f>
        <v>0</v>
      </c>
    </row>
    <row r="21" spans="1:92" x14ac:dyDescent="0.2">
      <c r="A21" t="s">
        <v>12</v>
      </c>
      <c r="B21" s="5">
        <v>0</v>
      </c>
      <c r="C21" s="2"/>
      <c r="D21" s="2"/>
      <c r="E21" s="2"/>
      <c r="F21" s="2"/>
      <c r="G21" s="2"/>
      <c r="H21" s="2"/>
      <c r="I21" s="2"/>
      <c r="J21" s="2"/>
      <c r="K21" s="2"/>
      <c r="M21" s="2"/>
      <c r="N21" s="2"/>
      <c r="O21" s="1">
        <v>15000</v>
      </c>
      <c r="P21" s="2"/>
      <c r="Q21" s="1">
        <v>0</v>
      </c>
      <c r="R21" s="1">
        <v>-150</v>
      </c>
      <c r="S21" s="1"/>
      <c r="T21" s="1">
        <v>-200</v>
      </c>
      <c r="U21" s="1"/>
      <c r="V21" s="1">
        <v>-200</v>
      </c>
      <c r="W21" s="1"/>
      <c r="X21" s="1">
        <v>-200</v>
      </c>
      <c r="Y21" s="1"/>
      <c r="Z21" s="1">
        <v>-200</v>
      </c>
      <c r="AA21" s="1"/>
      <c r="AB21" s="1">
        <f>-7000-7050</f>
        <v>-14050</v>
      </c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>
        <f>SUM(D21:CL21)</f>
        <v>0</v>
      </c>
    </row>
    <row r="22" spans="1:92" x14ac:dyDescent="0.2">
      <c r="A22" t="s">
        <v>45</v>
      </c>
      <c r="B22" s="5">
        <v>0</v>
      </c>
      <c r="C22" s="2"/>
      <c r="D22" s="2"/>
      <c r="E22" s="2"/>
      <c r="F22" s="2"/>
      <c r="G22" s="2"/>
      <c r="H22" s="2"/>
      <c r="I22" s="2"/>
      <c r="J22" s="2"/>
      <c r="K22" s="2"/>
      <c r="M22" s="2"/>
      <c r="N22" s="2"/>
      <c r="O22" s="1"/>
      <c r="P22" s="2"/>
      <c r="Q22" s="1"/>
      <c r="R22" s="1"/>
      <c r="S22" s="1"/>
      <c r="T22" s="1"/>
      <c r="U22" s="1"/>
      <c r="V22" s="1"/>
      <c r="W22" s="1"/>
      <c r="X22" s="1"/>
      <c r="Y22" s="1"/>
      <c r="Z22" s="1"/>
      <c r="AA22" s="1">
        <f>20000+75+21650+75</f>
        <v>41800</v>
      </c>
      <c r="AB22" s="1"/>
      <c r="AC22" s="1"/>
      <c r="AD22" s="1">
        <v>-418</v>
      </c>
      <c r="AE22" s="1"/>
      <c r="AF22" s="1">
        <v>-413</v>
      </c>
      <c r="AG22" s="1"/>
      <c r="AH22" s="1">
        <v>-409</v>
      </c>
      <c r="AI22" s="1"/>
      <c r="AJ22" s="1">
        <v>-405</v>
      </c>
      <c r="AK22" s="1"/>
      <c r="AL22" s="1">
        <v>-401</v>
      </c>
      <c r="AM22" s="1"/>
      <c r="AN22" s="1">
        <v>-397</v>
      </c>
      <c r="AO22" s="1"/>
      <c r="AP22" s="1">
        <v>-39357</v>
      </c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>
        <f t="shared" ref="CM22:CM28" si="8">SUM(D22:CL22)</f>
        <v>0</v>
      </c>
      <c r="CN22" s="17">
        <v>39450</v>
      </c>
    </row>
    <row r="23" spans="1:92" x14ac:dyDescent="0.2">
      <c r="A23" t="s">
        <v>20</v>
      </c>
      <c r="B23" s="5">
        <v>0.1598</v>
      </c>
      <c r="C23" s="1">
        <v>48</v>
      </c>
      <c r="D23" s="1">
        <v>2392.3200000000002</v>
      </c>
      <c r="E23" s="1">
        <v>0</v>
      </c>
      <c r="F23" s="1">
        <v>-2392.3200000000002</v>
      </c>
      <c r="G23" s="1"/>
      <c r="H23" s="1"/>
      <c r="I23" s="1"/>
      <c r="J23" s="2"/>
      <c r="K23" s="2"/>
      <c r="M23" s="2"/>
      <c r="N23" s="2"/>
      <c r="O23" s="2"/>
      <c r="P23" s="2"/>
      <c r="Q23" s="2"/>
      <c r="R23" s="1"/>
      <c r="S23" s="1">
        <v>3817.03</v>
      </c>
      <c r="T23" s="1">
        <f>-400-3417.03</f>
        <v>-3817.03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>
        <f t="shared" si="8"/>
        <v>0</v>
      </c>
    </row>
    <row r="24" spans="1:92" x14ac:dyDescent="0.2">
      <c r="A24" t="s">
        <v>16</v>
      </c>
      <c r="B24" s="5">
        <v>6.9900000000000004E-2</v>
      </c>
      <c r="C24" s="1">
        <v>156</v>
      </c>
      <c r="D24" s="1">
        <v>6947.48</v>
      </c>
      <c r="E24" s="1">
        <v>0</v>
      </c>
      <c r="F24" s="1">
        <v>-156</v>
      </c>
      <c r="G24" s="1">
        <v>40.08</v>
      </c>
      <c r="H24" s="1">
        <v>-200</v>
      </c>
      <c r="I24" s="1">
        <f>42.52+39</f>
        <v>81.52000000000001</v>
      </c>
      <c r="J24" s="1">
        <v>-200</v>
      </c>
      <c r="K24" s="1">
        <v>39.119999999999997</v>
      </c>
      <c r="L24" s="1">
        <v>-4000.2</v>
      </c>
      <c r="M24" s="1">
        <v>19.86</v>
      </c>
      <c r="N24" s="1">
        <v>-2300</v>
      </c>
      <c r="O24" s="1">
        <v>12</v>
      </c>
      <c r="P24" s="1">
        <v>-283.86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>
        <f t="shared" si="8"/>
        <v>0</v>
      </c>
    </row>
    <row r="25" spans="1:92" x14ac:dyDescent="0.2">
      <c r="A25" t="s">
        <v>1</v>
      </c>
      <c r="B25" s="5">
        <v>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>
        <v>5000</v>
      </c>
      <c r="AD25" s="1"/>
      <c r="AE25" s="1"/>
      <c r="AF25" s="1">
        <v>-75</v>
      </c>
      <c r="AG25" s="1"/>
      <c r="AH25" s="1">
        <v>-73</v>
      </c>
      <c r="AI25" s="1"/>
      <c r="AJ25" s="1">
        <v>-72</v>
      </c>
      <c r="AK25" s="1"/>
      <c r="AL25" s="1">
        <v>-71</v>
      </c>
      <c r="AM25" s="1"/>
      <c r="AN25" s="1">
        <v>-70</v>
      </c>
      <c r="AO25" s="1"/>
      <c r="AP25" s="1">
        <v>-69</v>
      </c>
      <c r="AQ25" s="1"/>
      <c r="AR25" s="1">
        <v>-68</v>
      </c>
      <c r="AS25" s="1"/>
      <c r="AT25" s="1">
        <v>-67</v>
      </c>
      <c r="AU25" s="1"/>
      <c r="AV25" s="1">
        <v>-66</v>
      </c>
      <c r="AW25" s="1"/>
      <c r="AX25" s="1">
        <v>-65</v>
      </c>
      <c r="AY25" s="1"/>
      <c r="AZ25" s="1">
        <v>-64</v>
      </c>
      <c r="BA25" s="1"/>
      <c r="BB25" s="1">
        <v>-63</v>
      </c>
      <c r="BC25" s="1"/>
      <c r="BD25" s="1">
        <v>-62</v>
      </c>
      <c r="BE25" s="1"/>
      <c r="BF25" s="1">
        <v>-61</v>
      </c>
      <c r="BG25" s="1"/>
      <c r="BH25" s="1">
        <v>-4054</v>
      </c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>
        <f t="shared" si="8"/>
        <v>0</v>
      </c>
      <c r="CN25" s="17">
        <v>39738</v>
      </c>
    </row>
    <row r="26" spans="1:92" x14ac:dyDescent="0.2">
      <c r="A26" t="s">
        <v>44</v>
      </c>
      <c r="B26" s="5">
        <v>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v>7000</v>
      </c>
      <c r="AB26" s="1"/>
      <c r="AC26" s="1"/>
      <c r="AD26" s="1">
        <v>-210</v>
      </c>
      <c r="AE26" s="1"/>
      <c r="AF26" s="1">
        <v>-203</v>
      </c>
      <c r="AG26" s="1"/>
      <c r="AH26" s="1">
        <v>-197</v>
      </c>
      <c r="AI26" s="1"/>
      <c r="AJ26" s="1">
        <v>-191</v>
      </c>
      <c r="AK26" s="1"/>
      <c r="AL26" s="1">
        <v>-185</v>
      </c>
      <c r="AM26" s="1"/>
      <c r="AN26" s="1">
        <v>-180</v>
      </c>
      <c r="AO26" s="1"/>
      <c r="AP26" s="1">
        <v>-175</v>
      </c>
      <c r="AQ26" s="1"/>
      <c r="AR26" s="1">
        <v>-169</v>
      </c>
      <c r="AS26" s="1"/>
      <c r="AT26" s="1">
        <v>-164</v>
      </c>
      <c r="AU26" s="1"/>
      <c r="AV26" s="1">
        <v>-159</v>
      </c>
      <c r="AW26" s="1"/>
      <c r="AX26" s="1">
        <v>-155</v>
      </c>
      <c r="AY26" s="1"/>
      <c r="AZ26" s="1">
        <f>-2500-900-1612</f>
        <v>-5012</v>
      </c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>
        <f t="shared" si="8"/>
        <v>0</v>
      </c>
      <c r="CN26" s="17">
        <v>39600</v>
      </c>
    </row>
    <row r="27" spans="1:92" x14ac:dyDescent="0.2">
      <c r="A27" t="s">
        <v>21</v>
      </c>
      <c r="B27" s="5">
        <v>0</v>
      </c>
      <c r="C27" s="1"/>
      <c r="D27" s="1"/>
      <c r="E27" s="1">
        <v>0</v>
      </c>
      <c r="F27" s="1"/>
      <c r="G27" s="1"/>
      <c r="H27" s="1"/>
      <c r="I27" s="1"/>
      <c r="J27" s="1"/>
      <c r="K27" s="1"/>
      <c r="L27" s="1"/>
      <c r="M27" s="1">
        <v>10000</v>
      </c>
      <c r="N27" s="1"/>
      <c r="O27" s="1"/>
      <c r="P27" s="1">
        <v>-300</v>
      </c>
      <c r="Q27" s="1">
        <v>0</v>
      </c>
      <c r="R27" s="1">
        <v>-300</v>
      </c>
      <c r="S27" s="1"/>
      <c r="T27" s="1">
        <v>-300</v>
      </c>
      <c r="U27" s="1"/>
      <c r="V27" s="1">
        <v>-300</v>
      </c>
      <c r="W27" s="1"/>
      <c r="X27" s="1">
        <v>-300</v>
      </c>
      <c r="Y27" s="1"/>
      <c r="Z27" s="1">
        <v>-300</v>
      </c>
      <c r="AA27" s="1"/>
      <c r="AB27" s="1">
        <v>-8200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>
        <f t="shared" si="8"/>
        <v>0</v>
      </c>
    </row>
    <row r="28" spans="1:92" x14ac:dyDescent="0.2">
      <c r="A28" t="s">
        <v>62</v>
      </c>
      <c r="B28" s="5">
        <v>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>
        <v>18000</v>
      </c>
      <c r="BB28" s="1"/>
      <c r="BC28" s="1"/>
      <c r="BD28" s="1">
        <f>-350-100</f>
        <v>-450</v>
      </c>
      <c r="BE28" s="1"/>
      <c r="BF28" s="1">
        <v>-438</v>
      </c>
      <c r="BG28" s="1"/>
      <c r="BH28" s="1">
        <v>-427</v>
      </c>
      <c r="BI28" s="1"/>
      <c r="BJ28" s="1">
        <v>-417</v>
      </c>
      <c r="BK28" s="1"/>
      <c r="BL28" s="1">
        <v>-406</v>
      </c>
      <c r="BM28" s="1"/>
      <c r="BN28" s="1">
        <v>-396</v>
      </c>
      <c r="BO28" s="1"/>
      <c r="BP28" s="1">
        <v>-386</v>
      </c>
      <c r="BQ28" s="1"/>
      <c r="BR28" s="1">
        <v>-377</v>
      </c>
      <c r="BS28" s="1"/>
      <c r="BT28" s="1">
        <v>-367</v>
      </c>
      <c r="BU28" s="1"/>
      <c r="BV28" s="1">
        <v>-358</v>
      </c>
      <c r="BW28" s="1"/>
      <c r="BX28" s="1">
        <v>-349</v>
      </c>
      <c r="BY28" s="1"/>
      <c r="BZ28" s="1">
        <f>-11000</f>
        <v>-11000</v>
      </c>
      <c r="CA28" s="1">
        <v>17.5</v>
      </c>
      <c r="CB28" s="1">
        <f>-500-2146.5</f>
        <v>-2646.5</v>
      </c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>
        <f t="shared" si="8"/>
        <v>0</v>
      </c>
      <c r="CN28" s="17">
        <v>40006</v>
      </c>
    </row>
    <row r="29" spans="1:92" ht="15" x14ac:dyDescent="0.35">
      <c r="A29" t="s">
        <v>17</v>
      </c>
      <c r="B29" s="5">
        <v>0.1399</v>
      </c>
      <c r="C29" s="9">
        <v>255</v>
      </c>
      <c r="D29" s="9">
        <v>19110.13</v>
      </c>
      <c r="E29" s="9">
        <v>0</v>
      </c>
      <c r="F29" s="9">
        <v>-255</v>
      </c>
      <c r="G29" s="9">
        <v>66.819999999999993</v>
      </c>
      <c r="H29" s="9">
        <v>-255</v>
      </c>
      <c r="I29" s="9">
        <v>59.96</v>
      </c>
      <c r="J29" s="9">
        <v>-300</v>
      </c>
      <c r="K29" s="9">
        <v>63.25</v>
      </c>
      <c r="L29" s="9">
        <v>-300</v>
      </c>
      <c r="M29" s="9">
        <v>58.52</v>
      </c>
      <c r="N29" s="9">
        <f>-240-10000</f>
        <v>-10240</v>
      </c>
      <c r="O29" s="9">
        <f>61.78+132.01</f>
        <v>193.79</v>
      </c>
      <c r="P29" s="9">
        <f>-212-7990.47</f>
        <v>-8202.4700000000012</v>
      </c>
      <c r="Q29" s="9">
        <v>66.5</v>
      </c>
      <c r="R29" s="9">
        <v>-66.5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9"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3">
        <f>SUM(D29:CL29)</f>
        <v>0</v>
      </c>
    </row>
    <row r="30" spans="1:92" ht="15" x14ac:dyDescent="0.35">
      <c r="C30" s="10">
        <f t="shared" ref="C30:CM30" si="9">SUM(C20:C29)</f>
        <v>459</v>
      </c>
      <c r="D30" s="10">
        <f t="shared" si="9"/>
        <v>30841.67</v>
      </c>
      <c r="E30" s="10">
        <f t="shared" si="9"/>
        <v>0</v>
      </c>
      <c r="F30" s="10">
        <f t="shared" si="9"/>
        <v>-2803.32</v>
      </c>
      <c r="G30" s="10">
        <f t="shared" si="9"/>
        <v>106.89999999999999</v>
      </c>
      <c r="H30" s="10">
        <f t="shared" si="9"/>
        <v>-455</v>
      </c>
      <c r="I30" s="10">
        <f t="shared" si="9"/>
        <v>141.48000000000002</v>
      </c>
      <c r="J30" s="10">
        <f t="shared" si="9"/>
        <v>-2891.74</v>
      </c>
      <c r="K30" s="10">
        <f t="shared" si="9"/>
        <v>102.37</v>
      </c>
      <c r="L30" s="10">
        <f t="shared" si="9"/>
        <v>-4300.2</v>
      </c>
      <c r="M30" s="10">
        <f t="shared" si="9"/>
        <v>10078.380000000001</v>
      </c>
      <c r="N30" s="10">
        <f t="shared" si="9"/>
        <v>-12540</v>
      </c>
      <c r="O30" s="10">
        <f t="shared" si="9"/>
        <v>15205.79</v>
      </c>
      <c r="P30" s="10">
        <f t="shared" si="9"/>
        <v>-8786.3300000000017</v>
      </c>
      <c r="Q30" s="10">
        <f t="shared" si="9"/>
        <v>66.5</v>
      </c>
      <c r="R30" s="10">
        <f t="shared" si="9"/>
        <v>-516.5</v>
      </c>
      <c r="S30" s="10">
        <f t="shared" si="9"/>
        <v>3817.03</v>
      </c>
      <c r="T30" s="10">
        <f t="shared" si="9"/>
        <v>-4317.0300000000007</v>
      </c>
      <c r="U30" s="10">
        <f t="shared" si="9"/>
        <v>0</v>
      </c>
      <c r="V30" s="10">
        <f t="shared" si="9"/>
        <v>-500</v>
      </c>
      <c r="W30" s="10">
        <f t="shared" si="9"/>
        <v>0</v>
      </c>
      <c r="X30" s="10">
        <f t="shared" si="9"/>
        <v>-500</v>
      </c>
      <c r="Y30" s="10">
        <f t="shared" si="9"/>
        <v>0</v>
      </c>
      <c r="Z30" s="10">
        <f t="shared" si="9"/>
        <v>-500</v>
      </c>
      <c r="AA30" s="10">
        <f t="shared" si="9"/>
        <v>48800</v>
      </c>
      <c r="AB30" s="10">
        <f t="shared" si="9"/>
        <v>-22250</v>
      </c>
      <c r="AC30" s="10">
        <f t="shared" si="9"/>
        <v>5000</v>
      </c>
      <c r="AD30" s="10">
        <f t="shared" si="9"/>
        <v>-628</v>
      </c>
      <c r="AE30" s="10">
        <f t="shared" si="9"/>
        <v>0</v>
      </c>
      <c r="AF30" s="10">
        <f t="shared" si="9"/>
        <v>-691</v>
      </c>
      <c r="AG30" s="10">
        <f t="shared" si="9"/>
        <v>0</v>
      </c>
      <c r="AH30" s="10">
        <f t="shared" si="9"/>
        <v>-679</v>
      </c>
      <c r="AI30" s="10">
        <f t="shared" si="9"/>
        <v>0</v>
      </c>
      <c r="AJ30" s="10">
        <f t="shared" si="9"/>
        <v>-668</v>
      </c>
      <c r="AK30" s="10">
        <f t="shared" si="9"/>
        <v>0</v>
      </c>
      <c r="AL30" s="10">
        <f t="shared" si="9"/>
        <v>-657</v>
      </c>
      <c r="AM30" s="10">
        <f t="shared" si="9"/>
        <v>0</v>
      </c>
      <c r="AN30" s="10">
        <f t="shared" si="9"/>
        <v>-647</v>
      </c>
      <c r="AO30" s="10">
        <f t="shared" si="9"/>
        <v>0</v>
      </c>
      <c r="AP30" s="10">
        <f t="shared" si="9"/>
        <v>-39601</v>
      </c>
      <c r="AQ30" s="10">
        <f t="shared" si="9"/>
        <v>0</v>
      </c>
      <c r="AR30" s="10">
        <f t="shared" si="9"/>
        <v>-237</v>
      </c>
      <c r="AS30" s="10">
        <f t="shared" si="9"/>
        <v>0</v>
      </c>
      <c r="AT30" s="10">
        <f t="shared" si="9"/>
        <v>-231</v>
      </c>
      <c r="AU30" s="10">
        <f t="shared" ref="AU30:BB30" si="10">SUM(AU20:AU29)</f>
        <v>0</v>
      </c>
      <c r="AV30" s="10">
        <f t="shared" si="10"/>
        <v>-225</v>
      </c>
      <c r="AW30" s="10">
        <f t="shared" si="10"/>
        <v>0</v>
      </c>
      <c r="AX30" s="10">
        <f t="shared" si="10"/>
        <v>-220</v>
      </c>
      <c r="AY30" s="10">
        <f t="shared" si="10"/>
        <v>0</v>
      </c>
      <c r="AZ30" s="10">
        <f t="shared" si="10"/>
        <v>-5076</v>
      </c>
      <c r="BA30" s="10">
        <f t="shared" si="10"/>
        <v>18000</v>
      </c>
      <c r="BB30" s="10">
        <f t="shared" si="10"/>
        <v>-63</v>
      </c>
      <c r="BC30" s="10">
        <f t="shared" ref="BC30:BH30" si="11">SUM(BC20:BC29)</f>
        <v>0</v>
      </c>
      <c r="BD30" s="10">
        <f t="shared" si="11"/>
        <v>-512</v>
      </c>
      <c r="BE30" s="10">
        <f t="shared" si="11"/>
        <v>0</v>
      </c>
      <c r="BF30" s="10">
        <f t="shared" si="11"/>
        <v>-499</v>
      </c>
      <c r="BG30" s="10">
        <f t="shared" si="11"/>
        <v>0</v>
      </c>
      <c r="BH30" s="10">
        <f t="shared" si="11"/>
        <v>-4481</v>
      </c>
      <c r="BI30" s="10">
        <f t="shared" ref="BI30:BP30" si="12">SUM(BI20:BI29)</f>
        <v>0</v>
      </c>
      <c r="BJ30" s="10">
        <f t="shared" si="12"/>
        <v>-417</v>
      </c>
      <c r="BK30" s="10">
        <f t="shared" si="12"/>
        <v>0</v>
      </c>
      <c r="BL30" s="10">
        <f t="shared" si="12"/>
        <v>-406</v>
      </c>
      <c r="BM30" s="10">
        <f t="shared" si="12"/>
        <v>0</v>
      </c>
      <c r="BN30" s="10">
        <f t="shared" si="12"/>
        <v>-396</v>
      </c>
      <c r="BO30" s="10">
        <f t="shared" si="12"/>
        <v>0</v>
      </c>
      <c r="BP30" s="10">
        <f t="shared" si="12"/>
        <v>-386</v>
      </c>
      <c r="BQ30" s="10">
        <f t="shared" ref="BQ30:BX30" si="13">SUM(BQ20:BQ29)</f>
        <v>0</v>
      </c>
      <c r="BR30" s="10">
        <f t="shared" si="13"/>
        <v>-377</v>
      </c>
      <c r="BS30" s="10">
        <f t="shared" si="13"/>
        <v>0</v>
      </c>
      <c r="BT30" s="10">
        <f t="shared" si="13"/>
        <v>-367</v>
      </c>
      <c r="BU30" s="10">
        <f t="shared" si="13"/>
        <v>0</v>
      </c>
      <c r="BV30" s="10">
        <f t="shared" si="13"/>
        <v>-358</v>
      </c>
      <c r="BW30" s="10">
        <f t="shared" si="13"/>
        <v>0</v>
      </c>
      <c r="BX30" s="10">
        <f t="shared" si="13"/>
        <v>-349</v>
      </c>
      <c r="BY30" s="10">
        <f t="shared" ref="BY30:CH30" si="14">SUM(BY20:BY29)</f>
        <v>0</v>
      </c>
      <c r="BZ30" s="10">
        <f t="shared" si="14"/>
        <v>-11000</v>
      </c>
      <c r="CA30" s="10">
        <f t="shared" si="14"/>
        <v>17.5</v>
      </c>
      <c r="CB30" s="10">
        <f t="shared" si="14"/>
        <v>-2646.5</v>
      </c>
      <c r="CC30" s="10">
        <f t="shared" si="14"/>
        <v>0</v>
      </c>
      <c r="CD30" s="10">
        <f t="shared" si="14"/>
        <v>0</v>
      </c>
      <c r="CE30" s="10">
        <f t="shared" si="14"/>
        <v>0</v>
      </c>
      <c r="CF30" s="10">
        <f t="shared" si="14"/>
        <v>0</v>
      </c>
      <c r="CG30" s="10">
        <f t="shared" si="14"/>
        <v>0</v>
      </c>
      <c r="CH30" s="10">
        <f t="shared" si="14"/>
        <v>0</v>
      </c>
      <c r="CI30" s="10">
        <f>SUM(CI20:CI29)</f>
        <v>0</v>
      </c>
      <c r="CJ30" s="10">
        <f>SUM(CJ20:CJ29)</f>
        <v>0</v>
      </c>
      <c r="CK30" s="10">
        <f>SUM(CK20:CK29)</f>
        <v>0</v>
      </c>
      <c r="CL30" s="10">
        <f>SUM(CL20:CL29)</f>
        <v>0</v>
      </c>
      <c r="CM30" s="10">
        <f t="shared" si="9"/>
        <v>0</v>
      </c>
    </row>
    <row r="32" spans="1:92" x14ac:dyDescent="0.2">
      <c r="D32" s="6">
        <f t="shared" ref="D32:AX32" si="15">SUM(D16+D30)</f>
        <v>62710.929999999993</v>
      </c>
      <c r="E32" s="6">
        <f t="shared" si="15"/>
        <v>84.12</v>
      </c>
      <c r="F32" s="6">
        <f t="shared" si="15"/>
        <v>-9464.18</v>
      </c>
      <c r="G32" s="6">
        <f t="shared" si="15"/>
        <v>180.89999999999998</v>
      </c>
      <c r="H32" s="6">
        <f t="shared" si="15"/>
        <v>-1090</v>
      </c>
      <c r="I32" s="6">
        <f t="shared" si="15"/>
        <v>244.28000000000003</v>
      </c>
      <c r="J32" s="6">
        <f t="shared" si="15"/>
        <v>-5784.87</v>
      </c>
      <c r="K32" s="6">
        <f t="shared" si="15"/>
        <v>156.74</v>
      </c>
      <c r="L32" s="6">
        <f t="shared" si="15"/>
        <v>-4885.2</v>
      </c>
      <c r="M32" s="6">
        <f t="shared" si="15"/>
        <v>10126.490000000002</v>
      </c>
      <c r="N32" s="6">
        <f t="shared" si="15"/>
        <v>-13106</v>
      </c>
      <c r="O32" s="6">
        <f t="shared" si="15"/>
        <v>15253.61</v>
      </c>
      <c r="P32" s="6">
        <f t="shared" si="15"/>
        <v>-9236.3300000000017</v>
      </c>
      <c r="Q32" s="6">
        <f t="shared" si="15"/>
        <v>1337.12</v>
      </c>
      <c r="R32" s="6">
        <f t="shared" si="15"/>
        <v>-6577.83</v>
      </c>
      <c r="S32" s="6">
        <f t="shared" si="15"/>
        <v>4004.79</v>
      </c>
      <c r="T32" s="6">
        <f t="shared" si="15"/>
        <v>-5987.7400000000007</v>
      </c>
      <c r="U32" s="6">
        <f t="shared" si="15"/>
        <v>27.64</v>
      </c>
      <c r="V32" s="6">
        <f t="shared" si="15"/>
        <v>-900</v>
      </c>
      <c r="W32" s="6">
        <f t="shared" si="15"/>
        <v>27.349999999999998</v>
      </c>
      <c r="X32" s="6">
        <f t="shared" si="15"/>
        <v>-900</v>
      </c>
      <c r="Y32" s="6">
        <f t="shared" si="15"/>
        <v>25.479999999999997</v>
      </c>
      <c r="Z32" s="6">
        <f t="shared" si="15"/>
        <v>-900</v>
      </c>
      <c r="AA32" s="6">
        <f t="shared" si="15"/>
        <v>56533</v>
      </c>
      <c r="AB32" s="6">
        <f t="shared" si="15"/>
        <v>-35347.300000000003</v>
      </c>
      <c r="AC32" s="6">
        <f t="shared" si="15"/>
        <v>19000</v>
      </c>
      <c r="AD32" s="6">
        <f t="shared" si="15"/>
        <v>-782</v>
      </c>
      <c r="AE32" s="6">
        <f t="shared" si="15"/>
        <v>0</v>
      </c>
      <c r="AF32" s="6">
        <f t="shared" si="15"/>
        <v>-1122</v>
      </c>
      <c r="AG32" s="6">
        <f t="shared" si="15"/>
        <v>0</v>
      </c>
      <c r="AH32" s="6">
        <f t="shared" si="15"/>
        <v>-1107</v>
      </c>
      <c r="AI32" s="6">
        <f t="shared" si="15"/>
        <v>0</v>
      </c>
      <c r="AJ32" s="6">
        <f t="shared" si="15"/>
        <v>-1080</v>
      </c>
      <c r="AK32" s="6">
        <f t="shared" si="15"/>
        <v>0</v>
      </c>
      <c r="AL32" s="6">
        <f t="shared" si="15"/>
        <v>-1057</v>
      </c>
      <c r="AM32" s="6">
        <f t="shared" si="15"/>
        <v>0</v>
      </c>
      <c r="AN32" s="6">
        <f t="shared" si="15"/>
        <v>-1044</v>
      </c>
      <c r="AO32" s="6">
        <f t="shared" si="15"/>
        <v>6812</v>
      </c>
      <c r="AP32" s="6">
        <f t="shared" si="15"/>
        <v>-39991</v>
      </c>
      <c r="AQ32" s="6">
        <f t="shared" si="15"/>
        <v>0</v>
      </c>
      <c r="AR32" s="6">
        <f t="shared" si="15"/>
        <v>-755</v>
      </c>
      <c r="AS32" s="6">
        <f t="shared" si="15"/>
        <v>0</v>
      </c>
      <c r="AT32" s="6">
        <f t="shared" si="15"/>
        <v>-738</v>
      </c>
      <c r="AU32" s="6">
        <f t="shared" si="15"/>
        <v>0</v>
      </c>
      <c r="AV32" s="6">
        <f t="shared" si="15"/>
        <v>-722</v>
      </c>
      <c r="AW32" s="6">
        <f t="shared" si="15"/>
        <v>0</v>
      </c>
      <c r="AX32" s="6">
        <f t="shared" si="15"/>
        <v>-707</v>
      </c>
      <c r="AY32" s="6">
        <f t="shared" ref="AY32:BH32" si="16">SUM(AY16+AY30)</f>
        <v>0</v>
      </c>
      <c r="AZ32" s="6">
        <f t="shared" si="16"/>
        <v>-5552</v>
      </c>
      <c r="BA32" s="6">
        <f t="shared" si="16"/>
        <v>18000</v>
      </c>
      <c r="BB32" s="6">
        <f t="shared" si="16"/>
        <v>-531</v>
      </c>
      <c r="BC32" s="6">
        <f t="shared" si="16"/>
        <v>12247.06</v>
      </c>
      <c r="BD32" s="6">
        <f t="shared" si="16"/>
        <v>-6806</v>
      </c>
      <c r="BE32" s="6">
        <f t="shared" si="16"/>
        <v>0</v>
      </c>
      <c r="BF32" s="6">
        <f t="shared" si="16"/>
        <v>-832</v>
      </c>
      <c r="BG32" s="6">
        <f t="shared" si="16"/>
        <v>0</v>
      </c>
      <c r="BH32" s="6">
        <f t="shared" si="16"/>
        <v>-15150</v>
      </c>
      <c r="BI32" s="6">
        <f t="shared" ref="BI32:BP32" si="17">SUM(BI16+BI30)</f>
        <v>0</v>
      </c>
      <c r="BJ32" s="6">
        <f t="shared" si="17"/>
        <v>-530</v>
      </c>
      <c r="BK32" s="6">
        <f t="shared" si="17"/>
        <v>0</v>
      </c>
      <c r="BL32" s="6">
        <f t="shared" si="17"/>
        <v>-5977</v>
      </c>
      <c r="BM32" s="6">
        <f t="shared" si="17"/>
        <v>0</v>
      </c>
      <c r="BN32" s="6">
        <f t="shared" si="17"/>
        <v>-396</v>
      </c>
      <c r="BO32" s="6">
        <f t="shared" si="17"/>
        <v>0</v>
      </c>
      <c r="BP32" s="6">
        <f t="shared" si="17"/>
        <v>-386</v>
      </c>
      <c r="BQ32" s="6">
        <f t="shared" ref="BQ32:BX32" si="18">SUM(BQ16+BQ30)</f>
        <v>0</v>
      </c>
      <c r="BR32" s="6">
        <f t="shared" si="18"/>
        <v>-377</v>
      </c>
      <c r="BS32" s="6">
        <f t="shared" si="18"/>
        <v>0</v>
      </c>
      <c r="BT32" s="6">
        <f t="shared" si="18"/>
        <v>-367</v>
      </c>
      <c r="BU32" s="6">
        <f t="shared" si="18"/>
        <v>0</v>
      </c>
      <c r="BV32" s="6">
        <f t="shared" si="18"/>
        <v>-358</v>
      </c>
      <c r="BW32" s="6">
        <f t="shared" si="18"/>
        <v>0</v>
      </c>
      <c r="BX32" s="6">
        <f t="shared" si="18"/>
        <v>-349</v>
      </c>
      <c r="BY32" s="6">
        <f t="shared" ref="BY32:CH32" si="19">SUM(BY16+BY30)</f>
        <v>12247.06</v>
      </c>
      <c r="BZ32" s="6">
        <f t="shared" si="19"/>
        <v>-23247.059999999998</v>
      </c>
      <c r="CA32" s="6">
        <f t="shared" si="19"/>
        <v>17.5</v>
      </c>
      <c r="CB32" s="6">
        <f t="shared" si="19"/>
        <v>-2952.5</v>
      </c>
      <c r="CC32" s="6">
        <f t="shared" si="19"/>
        <v>0</v>
      </c>
      <c r="CD32" s="6">
        <f t="shared" si="19"/>
        <v>-298</v>
      </c>
      <c r="CE32" s="6">
        <f t="shared" si="19"/>
        <v>0</v>
      </c>
      <c r="CF32" s="6">
        <f t="shared" si="19"/>
        <v>-291</v>
      </c>
      <c r="CG32" s="6">
        <f t="shared" si="19"/>
        <v>0</v>
      </c>
      <c r="CH32" s="6">
        <f t="shared" si="19"/>
        <v>-283</v>
      </c>
      <c r="CI32" s="6">
        <f>SUM(CI16+CI30)</f>
        <v>0</v>
      </c>
      <c r="CJ32" s="6">
        <f>SUM(CJ16+CJ30)</f>
        <v>-276</v>
      </c>
      <c r="CK32" s="6">
        <f>SUM(CK16+CK30)</f>
        <v>0</v>
      </c>
      <c r="CL32" s="6">
        <f>SUM(CL16+CL30)</f>
        <v>-10793.06</v>
      </c>
      <c r="CM32" s="6">
        <f>SUM(CM16+CM30)</f>
        <v>0</v>
      </c>
    </row>
    <row r="34" spans="16:91" x14ac:dyDescent="0.2">
      <c r="CM34" s="6"/>
    </row>
    <row r="35" spans="16:91" x14ac:dyDescent="0.2">
      <c r="P35" s="13"/>
      <c r="CM35" s="6"/>
    </row>
    <row r="36" spans="16:91" x14ac:dyDescent="0.2">
      <c r="BF36" s="6"/>
      <c r="CM36" s="6"/>
    </row>
    <row r="38" spans="16:91" x14ac:dyDescent="0.2">
      <c r="AE38" s="6"/>
      <c r="AY38" s="19"/>
      <c r="BF38" s="6"/>
    </row>
    <row r="42" spans="16:91" x14ac:dyDescent="0.2"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</row>
    <row r="44" spans="16:91" x14ac:dyDescent="0.2">
      <c r="BG44" s="13"/>
    </row>
    <row r="45" spans="16:91" x14ac:dyDescent="0.2"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</row>
    <row r="46" spans="16:91" x14ac:dyDescent="0.2">
      <c r="BG46" s="13"/>
    </row>
  </sheetData>
  <mergeCells count="43">
    <mergeCell ref="CI3:CJ3"/>
    <mergeCell ref="CK3:CL3"/>
    <mergeCell ref="BU3:BV3"/>
    <mergeCell ref="BW3:BX3"/>
    <mergeCell ref="BQ3:BR3"/>
    <mergeCell ref="BS3:BT3"/>
    <mergeCell ref="BY3:BZ3"/>
    <mergeCell ref="CA3:CB3"/>
    <mergeCell ref="CC3:CD3"/>
    <mergeCell ref="CE3:CF3"/>
    <mergeCell ref="BO3:BP3"/>
    <mergeCell ref="BK3:BL3"/>
    <mergeCell ref="AS3:AT3"/>
    <mergeCell ref="AM3:AN3"/>
    <mergeCell ref="BC3:BD3"/>
    <mergeCell ref="BI3:BJ3"/>
    <mergeCell ref="BE3:BF3"/>
    <mergeCell ref="BG3:BH3"/>
    <mergeCell ref="BM3:BN3"/>
    <mergeCell ref="BA3:BB3"/>
    <mergeCell ref="AK3:AL3"/>
    <mergeCell ref="AY3:AZ3"/>
    <mergeCell ref="AU3:AV3"/>
    <mergeCell ref="AW3:AX3"/>
    <mergeCell ref="AI3:AJ3"/>
    <mergeCell ref="AO3:AP3"/>
    <mergeCell ref="AQ3:AR3"/>
    <mergeCell ref="CG3:CH3"/>
    <mergeCell ref="E3:F3"/>
    <mergeCell ref="G3:H3"/>
    <mergeCell ref="I3:J3"/>
    <mergeCell ref="K3:L3"/>
    <mergeCell ref="AC3:AD3"/>
    <mergeCell ref="AE3:AF3"/>
    <mergeCell ref="Q3:R3"/>
    <mergeCell ref="S3:T3"/>
    <mergeCell ref="AA3:AB3"/>
    <mergeCell ref="M3:N3"/>
    <mergeCell ref="O3:P3"/>
    <mergeCell ref="U3:V3"/>
    <mergeCell ref="W3:X3"/>
    <mergeCell ref="Y3:Z3"/>
    <mergeCell ref="AG3:AH3"/>
  </mergeCells>
  <phoneticPr fontId="0" type="noConversion"/>
  <pageMargins left="0.75" right="0.75" top="1" bottom="1" header="0.5" footer="0.5"/>
  <pageSetup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activeCell="B11" activeCellId="1" sqref="B13 B11"/>
    </sheetView>
  </sheetViews>
  <sheetFormatPr defaultRowHeight="12.75" x14ac:dyDescent="0.2"/>
  <cols>
    <col min="1" max="1" width="12.42578125" customWidth="1"/>
    <col min="2" max="2" width="12.28515625" bestFit="1" customWidth="1"/>
    <col min="3" max="3" width="11.85546875" bestFit="1" customWidth="1"/>
    <col min="4" max="4" width="12" customWidth="1"/>
    <col min="5" max="5" width="11.85546875" bestFit="1" customWidth="1"/>
    <col min="6" max="7" width="10.85546875" bestFit="1" customWidth="1"/>
    <col min="8" max="8" width="11.85546875" bestFit="1" customWidth="1"/>
    <col min="9" max="9" width="10.85546875" bestFit="1" customWidth="1"/>
    <col min="10" max="11" width="10.85546875" customWidth="1"/>
    <col min="12" max="12" width="12.28515625" bestFit="1" customWidth="1"/>
    <col min="13" max="13" width="9.28515625" bestFit="1" customWidth="1"/>
    <col min="14" max="14" width="11.85546875" customWidth="1"/>
    <col min="15" max="15" width="11" customWidth="1"/>
    <col min="16" max="16" width="12" customWidth="1"/>
    <col min="17" max="17" width="11.28515625" bestFit="1" customWidth="1"/>
    <col min="18" max="18" width="10.85546875" bestFit="1" customWidth="1"/>
    <col min="19" max="19" width="10.28515625" bestFit="1" customWidth="1"/>
    <col min="20" max="20" width="10.85546875" bestFit="1" customWidth="1"/>
    <col min="21" max="21" width="10.28515625" bestFit="1" customWidth="1"/>
    <col min="22" max="24" width="11.7109375" customWidth="1"/>
    <col min="25" max="25" width="11.5703125" bestFit="1" customWidth="1"/>
  </cols>
  <sheetData>
    <row r="1" spans="1:18" x14ac:dyDescent="0.2">
      <c r="A1" t="s">
        <v>0</v>
      </c>
    </row>
    <row r="2" spans="1:18" x14ac:dyDescent="0.2">
      <c r="C2" s="12"/>
      <c r="D2" s="12"/>
      <c r="E2" s="12"/>
      <c r="F2" s="12"/>
      <c r="G2" s="12"/>
      <c r="H2" s="12"/>
      <c r="I2" s="12"/>
      <c r="J2" s="12"/>
      <c r="K2" s="12"/>
      <c r="L2" s="12" t="s">
        <v>38</v>
      </c>
    </row>
    <row r="3" spans="1:18" x14ac:dyDescent="0.2">
      <c r="B3" s="11" t="s">
        <v>9</v>
      </c>
      <c r="C3" s="11" t="s">
        <v>31</v>
      </c>
      <c r="D3" s="11" t="s">
        <v>32</v>
      </c>
      <c r="E3" s="11" t="s">
        <v>33</v>
      </c>
      <c r="F3" s="11" t="s">
        <v>34</v>
      </c>
      <c r="G3" s="11" t="s">
        <v>35</v>
      </c>
      <c r="H3" s="11" t="s">
        <v>36</v>
      </c>
      <c r="I3" s="11" t="s">
        <v>37</v>
      </c>
      <c r="J3" s="11" t="s">
        <v>49</v>
      </c>
      <c r="K3" s="11" t="s">
        <v>50</v>
      </c>
      <c r="L3" s="11" t="s">
        <v>9</v>
      </c>
    </row>
    <row r="4" spans="1:18" x14ac:dyDescent="0.2">
      <c r="A4" t="s">
        <v>22</v>
      </c>
      <c r="B4" s="2">
        <v>1308.53</v>
      </c>
      <c r="C4" s="2">
        <v>-100</v>
      </c>
      <c r="D4" s="2">
        <v>-100</v>
      </c>
      <c r="E4" s="2">
        <v>0</v>
      </c>
      <c r="F4" s="2"/>
      <c r="G4" s="2"/>
      <c r="H4" s="2"/>
      <c r="I4" s="2"/>
      <c r="J4" s="2"/>
      <c r="K4" s="2"/>
      <c r="L4" s="6">
        <f>SUM(B4:K4)</f>
        <v>1108.53</v>
      </c>
    </row>
    <row r="5" spans="1:18" x14ac:dyDescent="0.2">
      <c r="A5" t="s">
        <v>23</v>
      </c>
      <c r="B5" s="1">
        <f>670.71+600</f>
        <v>1270.71</v>
      </c>
      <c r="C5" s="1">
        <f>-600-666.11-4.6</f>
        <v>-1270.71</v>
      </c>
      <c r="D5" s="1"/>
      <c r="E5" s="1"/>
      <c r="F5" s="1"/>
      <c r="G5" s="1"/>
      <c r="H5" s="1"/>
      <c r="I5" s="1"/>
      <c r="J5" s="1"/>
      <c r="K5" s="1"/>
      <c r="L5" s="13">
        <f>SUM(B5:K5)</f>
        <v>0</v>
      </c>
      <c r="R5" s="13"/>
    </row>
    <row r="6" spans="1:18" x14ac:dyDescent="0.2">
      <c r="A6" t="s">
        <v>24</v>
      </c>
      <c r="B6" s="1">
        <v>13181.01</v>
      </c>
      <c r="C6" s="1">
        <v>-300</v>
      </c>
      <c r="D6" s="1">
        <v>-300</v>
      </c>
      <c r="E6" s="1"/>
      <c r="F6" s="1"/>
      <c r="G6" s="1"/>
      <c r="H6" s="1"/>
      <c r="I6" s="1"/>
      <c r="J6" s="1"/>
      <c r="K6" s="1"/>
      <c r="L6" s="13">
        <f t="shared" ref="L6:L13" si="0">SUM(B6:K6)</f>
        <v>12581.01</v>
      </c>
    </row>
    <row r="7" spans="1:18" x14ac:dyDescent="0.2">
      <c r="A7" t="s">
        <v>12</v>
      </c>
      <c r="B7" s="1">
        <v>14850</v>
      </c>
      <c r="C7" s="1">
        <v>-200</v>
      </c>
      <c r="D7" s="1">
        <v>-200</v>
      </c>
      <c r="E7" s="1"/>
      <c r="F7" s="1"/>
      <c r="G7" s="1"/>
      <c r="H7" s="1"/>
      <c r="I7" s="1"/>
      <c r="J7" s="1"/>
      <c r="K7" s="1"/>
      <c r="L7" s="13">
        <f t="shared" si="0"/>
        <v>14450</v>
      </c>
    </row>
    <row r="8" spans="1:18" x14ac:dyDescent="0.2">
      <c r="A8" t="s">
        <v>25</v>
      </c>
      <c r="B8" s="1">
        <v>3817.03</v>
      </c>
      <c r="C8" s="1">
        <f>-400-3417.03</f>
        <v>-3817.03</v>
      </c>
      <c r="D8" s="1"/>
      <c r="E8" s="1"/>
      <c r="F8" s="1"/>
      <c r="G8" s="1"/>
      <c r="H8" s="1"/>
      <c r="I8" s="1"/>
      <c r="J8" s="1"/>
      <c r="K8" s="1"/>
      <c r="L8" s="13">
        <f t="shared" si="0"/>
        <v>0</v>
      </c>
    </row>
    <row r="9" spans="1:18" x14ac:dyDescent="0.2">
      <c r="A9" t="s">
        <v>21</v>
      </c>
      <c r="B9" s="14">
        <v>9400</v>
      </c>
      <c r="C9" s="1">
        <v>-300</v>
      </c>
      <c r="D9" s="1">
        <v>-300</v>
      </c>
      <c r="E9" s="1"/>
      <c r="F9" s="1"/>
      <c r="G9" s="1"/>
      <c r="H9" s="1"/>
      <c r="I9" s="1"/>
      <c r="J9" s="1"/>
      <c r="K9" s="1"/>
      <c r="L9" s="13">
        <f t="shared" si="0"/>
        <v>8800</v>
      </c>
    </row>
    <row r="10" spans="1:18" x14ac:dyDescent="0.2">
      <c r="A10" t="s">
        <v>26</v>
      </c>
      <c r="B10" s="14">
        <v>8000</v>
      </c>
      <c r="C10" s="1"/>
      <c r="D10" s="1"/>
      <c r="E10" s="1"/>
      <c r="F10" s="1"/>
      <c r="G10" s="1"/>
      <c r="H10" s="1"/>
      <c r="I10" s="1"/>
      <c r="J10" s="1"/>
      <c r="K10" s="1"/>
      <c r="L10" s="13">
        <f t="shared" si="0"/>
        <v>8000</v>
      </c>
    </row>
    <row r="11" spans="1:18" x14ac:dyDescent="0.2">
      <c r="A11" t="s">
        <v>30</v>
      </c>
      <c r="B11" s="14">
        <v>31568</v>
      </c>
      <c r="C11" s="1">
        <v>-500</v>
      </c>
      <c r="D11" s="1">
        <v>-19500</v>
      </c>
      <c r="E11" s="1">
        <v>-250</v>
      </c>
      <c r="F11" s="1">
        <v>-250</v>
      </c>
      <c r="G11" s="1">
        <v>-250</v>
      </c>
      <c r="H11" s="1">
        <v>-250</v>
      </c>
      <c r="I11" s="1">
        <v>-2000</v>
      </c>
      <c r="J11" s="1"/>
      <c r="K11" s="1"/>
      <c r="L11" s="13">
        <f t="shared" si="0"/>
        <v>8568</v>
      </c>
    </row>
    <row r="12" spans="1:18" x14ac:dyDescent="0.2">
      <c r="A12" t="s">
        <v>47</v>
      </c>
      <c r="B12" s="14">
        <v>14000</v>
      </c>
      <c r="C12" s="1"/>
      <c r="D12" s="1"/>
      <c r="E12" s="1"/>
      <c r="F12" s="1"/>
      <c r="G12" s="1"/>
      <c r="H12" s="1"/>
      <c r="I12" s="1"/>
      <c r="J12" s="1"/>
      <c r="K12" s="1"/>
      <c r="L12" s="13">
        <f t="shared" si="0"/>
        <v>14000</v>
      </c>
    </row>
    <row r="13" spans="1:18" ht="15" x14ac:dyDescent="0.35">
      <c r="A13" t="s">
        <v>48</v>
      </c>
      <c r="B13" s="9">
        <v>140000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16">
        <f t="shared" si="0"/>
        <v>140000</v>
      </c>
    </row>
    <row r="14" spans="1:18" ht="15" x14ac:dyDescent="0.35">
      <c r="A14" t="s">
        <v>27</v>
      </c>
      <c r="B14" s="15">
        <f>SUM(B4:B13)</f>
        <v>237395.28</v>
      </c>
      <c r="C14" s="15">
        <f t="shared" ref="C14:I14" si="1">SUM(C4:C13)</f>
        <v>-6487.74</v>
      </c>
      <c r="D14" s="15">
        <f t="shared" si="1"/>
        <v>-20400</v>
      </c>
      <c r="E14" s="15">
        <f t="shared" si="1"/>
        <v>-250</v>
      </c>
      <c r="F14" s="15">
        <f t="shared" si="1"/>
        <v>-250</v>
      </c>
      <c r="G14" s="15">
        <f t="shared" si="1"/>
        <v>-250</v>
      </c>
      <c r="H14" s="15">
        <f t="shared" si="1"/>
        <v>-250</v>
      </c>
      <c r="I14" s="15">
        <f t="shared" si="1"/>
        <v>-2000</v>
      </c>
      <c r="J14" s="15">
        <f>SUM(J4:J13)</f>
        <v>0</v>
      </c>
      <c r="K14" s="15">
        <f>SUM(K4:K13)</f>
        <v>0</v>
      </c>
      <c r="L14" s="15">
        <f>SUM(L4:L13)</f>
        <v>207507.54</v>
      </c>
    </row>
    <row r="16" spans="1:18" x14ac:dyDescent="0.2">
      <c r="B16" s="11" t="s">
        <v>41</v>
      </c>
    </row>
    <row r="17" spans="1:3" x14ac:dyDescent="0.2">
      <c r="A17" t="s">
        <v>28</v>
      </c>
      <c r="B17" s="2">
        <v>6686</v>
      </c>
      <c r="C17" t="s">
        <v>42</v>
      </c>
    </row>
    <row r="18" spans="1:3" x14ac:dyDescent="0.2">
      <c r="A18" t="s">
        <v>29</v>
      </c>
      <c r="B18" s="14">
        <v>15000</v>
      </c>
      <c r="C18" t="s">
        <v>42</v>
      </c>
    </row>
    <row r="19" spans="1:3" x14ac:dyDescent="0.2">
      <c r="A19" t="s">
        <v>29</v>
      </c>
      <c r="B19" s="14">
        <v>34000</v>
      </c>
    </row>
    <row r="20" spans="1:3" x14ac:dyDescent="0.2">
      <c r="A20" t="s">
        <v>39</v>
      </c>
      <c r="B20" s="14">
        <v>18000</v>
      </c>
    </row>
    <row r="21" spans="1:3" ht="15" x14ac:dyDescent="0.35">
      <c r="A21" t="s">
        <v>40</v>
      </c>
      <c r="B21" s="9">
        <v>10000</v>
      </c>
    </row>
    <row r="22" spans="1:3" ht="15" x14ac:dyDescent="0.35">
      <c r="A22" t="s">
        <v>3</v>
      </c>
      <c r="B22" s="15">
        <f>SUM(B17:B21)</f>
        <v>83686</v>
      </c>
    </row>
  </sheetData>
  <phoneticPr fontId="0" type="noConversion"/>
  <pageMargins left="0.75" right="0.75" top="1" bottom="1" header="0.5" footer="0.5"/>
  <pageSetup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9"/>
  <sheetViews>
    <sheetView workbookViewId="0">
      <selection activeCell="A19" sqref="A19"/>
    </sheetView>
  </sheetViews>
  <sheetFormatPr defaultRowHeight="12.75" x14ac:dyDescent="0.2"/>
  <cols>
    <col min="1" max="1" width="13.5703125" bestFit="1" customWidth="1"/>
    <col min="2" max="3" width="11.28515625" bestFit="1" customWidth="1"/>
  </cols>
  <sheetData>
    <row r="6" spans="1:3" x14ac:dyDescent="0.2">
      <c r="B6" s="11" t="s">
        <v>57</v>
      </c>
    </row>
    <row r="7" spans="1:3" x14ac:dyDescent="0.2">
      <c r="A7" t="s">
        <v>53</v>
      </c>
      <c r="B7" s="2">
        <f>17058/8</f>
        <v>2132.25</v>
      </c>
    </row>
    <row r="8" spans="1:3" x14ac:dyDescent="0.2">
      <c r="A8" t="s">
        <v>54</v>
      </c>
      <c r="B8" s="1">
        <f>34041.82/5</f>
        <v>6808.3639999999996</v>
      </c>
    </row>
    <row r="9" spans="1:3" ht="15" x14ac:dyDescent="0.35">
      <c r="A9" t="s">
        <v>55</v>
      </c>
      <c r="B9" s="9">
        <f>729.17/5</f>
        <v>145.834</v>
      </c>
    </row>
    <row r="10" spans="1:3" x14ac:dyDescent="0.2">
      <c r="A10" t="s">
        <v>3</v>
      </c>
      <c r="B10" s="2">
        <f>SUM(B7:B9)</f>
        <v>9086.4480000000003</v>
      </c>
    </row>
    <row r="11" spans="1:3" x14ac:dyDescent="0.2">
      <c r="A11" t="s">
        <v>61</v>
      </c>
      <c r="B11" s="1">
        <f>B10/2</f>
        <v>4543.2240000000002</v>
      </c>
    </row>
    <row r="12" spans="1:3" x14ac:dyDescent="0.2">
      <c r="A12" t="s">
        <v>56</v>
      </c>
      <c r="C12" s="2">
        <f>B11*6</f>
        <v>27259.344000000001</v>
      </c>
    </row>
    <row r="13" spans="1:3" ht="15" x14ac:dyDescent="0.35">
      <c r="A13" t="s">
        <v>31</v>
      </c>
      <c r="C13" s="9">
        <v>17385.490000000002</v>
      </c>
    </row>
    <row r="14" spans="1:3" x14ac:dyDescent="0.2">
      <c r="A14" t="s">
        <v>58</v>
      </c>
      <c r="C14" s="1">
        <f>SUM(C12:C13)</f>
        <v>44644.834000000003</v>
      </c>
    </row>
    <row r="15" spans="1:3" x14ac:dyDescent="0.2">
      <c r="A15" t="s">
        <v>59</v>
      </c>
      <c r="B15" s="1">
        <v>-12500</v>
      </c>
    </row>
    <row r="16" spans="1:3" x14ac:dyDescent="0.2">
      <c r="A16" t="s">
        <v>30</v>
      </c>
      <c r="B16" s="1">
        <v>-4500</v>
      </c>
    </row>
    <row r="17" spans="1:3" ht="15" x14ac:dyDescent="0.35">
      <c r="A17" t="s">
        <v>60</v>
      </c>
      <c r="B17" s="9">
        <v>-35407</v>
      </c>
    </row>
    <row r="18" spans="1:3" ht="15" x14ac:dyDescent="0.35">
      <c r="A18" t="s">
        <v>3</v>
      </c>
      <c r="C18" s="9">
        <f>SUM(B15:B17)</f>
        <v>-52407</v>
      </c>
    </row>
    <row r="19" spans="1:3" ht="15" x14ac:dyDescent="0.35">
      <c r="C19" s="15">
        <f>SUM(C18,C14)</f>
        <v>-7762.1659999999974</v>
      </c>
    </row>
  </sheetData>
  <phoneticPr fontId="0" type="noConversion"/>
  <pageMargins left="0.75" right="0.75" top="1" bottom="1" header="0.5" footer="0.5"/>
  <pageSetup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7_11_06</vt:lpstr>
      <vt:lpstr>2_19_07</vt:lpstr>
      <vt:lpstr>2008</vt:lpstr>
      <vt:lpstr>Sheet5</vt:lpstr>
    </vt:vector>
  </TitlesOfParts>
  <Company>Micron Electronics, Inc,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E. Hines</dc:creator>
  <cp:lastModifiedBy>Dale</cp:lastModifiedBy>
  <cp:lastPrinted>2007-02-20T00:20:19Z</cp:lastPrinted>
  <dcterms:created xsi:type="dcterms:W3CDTF">2001-10-04T00:54:24Z</dcterms:created>
  <dcterms:modified xsi:type="dcterms:W3CDTF">2020-12-31T17:25:24Z</dcterms:modified>
</cp:coreProperties>
</file>